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2015"/>
  </bookViews>
  <sheets>
    <sheet name="HOT " sheetId="2" r:id="rId1"/>
    <sheet name="RAP" sheetId="1" r:id="rId2"/>
  </sheets>
  <definedNames>
    <definedName name="_xlnm._FilterDatabase" localSheetId="0" hidden="1">'HOT '!$B$10:$AD$60</definedName>
    <definedName name="_xlnm._FilterDatabase" localSheetId="1" hidden="1">RAP!$B$6:$AD$56</definedName>
    <definedName name="OLE_LINK1" localSheetId="0">'HOT '!#REF!</definedName>
    <definedName name="OLE_LINK1" localSheetId="1">RAP!#REF!</definedName>
    <definedName name="_xlnm.Print_Area" localSheetId="0">'HOT '!$A$1:$AB$64</definedName>
    <definedName name="_xlnm.Print_Area" localSheetId="1">RAP!$A$1:$AB$60</definedName>
    <definedName name="_xlnm.Print_Titles" localSheetId="0">'HOT '!$8:$10</definedName>
    <definedName name="_xlnm.Print_Titles" localSheetId="1">RAP!$4:$6</definedName>
  </definedNames>
  <calcPr calcId="125725"/>
</workbook>
</file>

<file path=xl/calcChain.xml><?xml version="1.0" encoding="utf-8"?>
<calcChain xmlns="http://schemas.openxmlformats.org/spreadsheetml/2006/main">
  <c r="AB59" i="2"/>
  <c r="Z59"/>
  <c r="O59"/>
  <c r="N59"/>
  <c r="M59"/>
  <c r="L59"/>
  <c r="J59"/>
  <c r="AA58"/>
  <c r="W58"/>
  <c r="Y58" s="1"/>
  <c r="V58"/>
  <c r="X58" s="1"/>
  <c r="S58"/>
  <c r="U58" s="1"/>
  <c r="R58"/>
  <c r="T58" s="1"/>
  <c r="K58"/>
  <c r="D58"/>
  <c r="C58"/>
  <c r="AA57"/>
  <c r="W57"/>
  <c r="Y57" s="1"/>
  <c r="V57"/>
  <c r="X57" s="1"/>
  <c r="S57"/>
  <c r="U57" s="1"/>
  <c r="R57"/>
  <c r="T57" s="1"/>
  <c r="K57"/>
  <c r="D57"/>
  <c r="C57"/>
  <c r="AA56"/>
  <c r="W56"/>
  <c r="Y56" s="1"/>
  <c r="V56"/>
  <c r="X56" s="1"/>
  <c r="S56"/>
  <c r="U56" s="1"/>
  <c r="R56"/>
  <c r="T56" s="1"/>
  <c r="K56"/>
  <c r="D56"/>
  <c r="C56"/>
  <c r="AA55"/>
  <c r="W55"/>
  <c r="Y55" s="1"/>
  <c r="V55"/>
  <c r="X55" s="1"/>
  <c r="S55"/>
  <c r="U55" s="1"/>
  <c r="R55"/>
  <c r="T55" s="1"/>
  <c r="K55"/>
  <c r="D55"/>
  <c r="C55"/>
  <c r="AA54"/>
  <c r="W54"/>
  <c r="Y54" s="1"/>
  <c r="V54"/>
  <c r="X54" s="1"/>
  <c r="S54"/>
  <c r="U54" s="1"/>
  <c r="R54"/>
  <c r="T54" s="1"/>
  <c r="K54"/>
  <c r="D54"/>
  <c r="C54"/>
  <c r="AA53"/>
  <c r="W53"/>
  <c r="Y53" s="1"/>
  <c r="V53"/>
  <c r="X53" s="1"/>
  <c r="S53"/>
  <c r="U53" s="1"/>
  <c r="R53"/>
  <c r="T53" s="1"/>
  <c r="K53"/>
  <c r="D53"/>
  <c r="C53"/>
  <c r="AA52"/>
  <c r="W52"/>
  <c r="Y52" s="1"/>
  <c r="V52"/>
  <c r="X52" s="1"/>
  <c r="S52"/>
  <c r="U52" s="1"/>
  <c r="R52"/>
  <c r="T52" s="1"/>
  <c r="K52"/>
  <c r="D52"/>
  <c r="C52"/>
  <c r="AA51"/>
  <c r="W51"/>
  <c r="Y51" s="1"/>
  <c r="V51"/>
  <c r="X51" s="1"/>
  <c r="S51"/>
  <c r="U51" s="1"/>
  <c r="R51"/>
  <c r="T51" s="1"/>
  <c r="K51"/>
  <c r="D51"/>
  <c r="C51"/>
  <c r="AA50"/>
  <c r="W50"/>
  <c r="Y50" s="1"/>
  <c r="V50"/>
  <c r="X50" s="1"/>
  <c r="S50"/>
  <c r="U50" s="1"/>
  <c r="R50"/>
  <c r="T50" s="1"/>
  <c r="K50"/>
  <c r="D50"/>
  <c r="C50"/>
  <c r="AA49"/>
  <c r="W49"/>
  <c r="Y49" s="1"/>
  <c r="V49"/>
  <c r="X49" s="1"/>
  <c r="S49"/>
  <c r="U49" s="1"/>
  <c r="R49"/>
  <c r="T49" s="1"/>
  <c r="K49"/>
  <c r="D49"/>
  <c r="C49"/>
  <c r="AA48"/>
  <c r="W48"/>
  <c r="Y48" s="1"/>
  <c r="V48"/>
  <c r="X48" s="1"/>
  <c r="S48"/>
  <c r="U48" s="1"/>
  <c r="R48"/>
  <c r="T48" s="1"/>
  <c r="K48"/>
  <c r="D48"/>
  <c r="C48"/>
  <c r="AA47"/>
  <c r="W47"/>
  <c r="Y47" s="1"/>
  <c r="V47"/>
  <c r="X47" s="1"/>
  <c r="S47"/>
  <c r="U47" s="1"/>
  <c r="R47"/>
  <c r="T47" s="1"/>
  <c r="K47"/>
  <c r="D47"/>
  <c r="C47"/>
  <c r="AA46"/>
  <c r="W46"/>
  <c r="Y46" s="1"/>
  <c r="V46"/>
  <c r="X46" s="1"/>
  <c r="S46"/>
  <c r="U46" s="1"/>
  <c r="R46"/>
  <c r="T46" s="1"/>
  <c r="K46"/>
  <c r="D46"/>
  <c r="C46"/>
  <c r="AA45"/>
  <c r="W45"/>
  <c r="Y45" s="1"/>
  <c r="V45"/>
  <c r="X45" s="1"/>
  <c r="S45"/>
  <c r="U45" s="1"/>
  <c r="R45"/>
  <c r="T45" s="1"/>
  <c r="K45"/>
  <c r="D45"/>
  <c r="C45"/>
  <c r="AA44"/>
  <c r="W44"/>
  <c r="Y44" s="1"/>
  <c r="V44"/>
  <c r="X44" s="1"/>
  <c r="S44"/>
  <c r="U44" s="1"/>
  <c r="R44"/>
  <c r="T44" s="1"/>
  <c r="K44"/>
  <c r="D44"/>
  <c r="C44"/>
  <c r="AA43"/>
  <c r="W43"/>
  <c r="Y43" s="1"/>
  <c r="V43"/>
  <c r="X43" s="1"/>
  <c r="S43"/>
  <c r="U43" s="1"/>
  <c r="R43"/>
  <c r="T43" s="1"/>
  <c r="K43"/>
  <c r="D43"/>
  <c r="C43"/>
  <c r="AA42"/>
  <c r="W42"/>
  <c r="Y42" s="1"/>
  <c r="V42"/>
  <c r="X42" s="1"/>
  <c r="S42"/>
  <c r="U42" s="1"/>
  <c r="R42"/>
  <c r="T42" s="1"/>
  <c r="K42"/>
  <c r="D42"/>
  <c r="C42"/>
  <c r="AA41"/>
  <c r="W41"/>
  <c r="Y41" s="1"/>
  <c r="V41"/>
  <c r="X41" s="1"/>
  <c r="S41"/>
  <c r="U41" s="1"/>
  <c r="R41"/>
  <c r="T41" s="1"/>
  <c r="D41"/>
  <c r="C41"/>
  <c r="AA40"/>
  <c r="W40"/>
  <c r="Y40" s="1"/>
  <c r="V40"/>
  <c r="X40" s="1"/>
  <c r="S40"/>
  <c r="U40" s="1"/>
  <c r="R40"/>
  <c r="T40" s="1"/>
  <c r="D40"/>
  <c r="C40"/>
  <c r="AA39"/>
  <c r="W39"/>
  <c r="Y39" s="1"/>
  <c r="V39"/>
  <c r="X39" s="1"/>
  <c r="S39"/>
  <c r="U39" s="1"/>
  <c r="R39"/>
  <c r="T39" s="1"/>
  <c r="K39"/>
  <c r="D39"/>
  <c r="C39"/>
  <c r="AA38"/>
  <c r="W38"/>
  <c r="Y38" s="1"/>
  <c r="V38"/>
  <c r="X38" s="1"/>
  <c r="S38"/>
  <c r="U38" s="1"/>
  <c r="R38"/>
  <c r="T38" s="1"/>
  <c r="K38"/>
  <c r="D38"/>
  <c r="C38"/>
  <c r="AA37"/>
  <c r="W37"/>
  <c r="Y37" s="1"/>
  <c r="V37"/>
  <c r="X37" s="1"/>
  <c r="S37"/>
  <c r="U37" s="1"/>
  <c r="R37"/>
  <c r="T37" s="1"/>
  <c r="K37"/>
  <c r="D37"/>
  <c r="C37"/>
  <c r="AA36"/>
  <c r="Y36"/>
  <c r="X36"/>
  <c r="Q36"/>
  <c r="S36" s="1"/>
  <c r="U36" s="1"/>
  <c r="P36"/>
  <c r="R36" s="1"/>
  <c r="T36" s="1"/>
  <c r="K36"/>
  <c r="C36"/>
  <c r="AA35"/>
  <c r="Y35"/>
  <c r="X35"/>
  <c r="Q35"/>
  <c r="S35" s="1"/>
  <c r="U35" s="1"/>
  <c r="P35"/>
  <c r="R35" s="1"/>
  <c r="T35" s="1"/>
  <c r="K35"/>
  <c r="C35"/>
  <c r="AA34"/>
  <c r="W34"/>
  <c r="Y34" s="1"/>
  <c r="V34"/>
  <c r="X34" s="1"/>
  <c r="S34"/>
  <c r="U34" s="1"/>
  <c r="R34"/>
  <c r="T34" s="1"/>
  <c r="K34"/>
  <c r="D34"/>
  <c r="C34"/>
  <c r="AA33"/>
  <c r="W33"/>
  <c r="Y33" s="1"/>
  <c r="V33"/>
  <c r="X33" s="1"/>
  <c r="S33"/>
  <c r="U33" s="1"/>
  <c r="R33"/>
  <c r="T33" s="1"/>
  <c r="K33"/>
  <c r="D33"/>
  <c r="C33"/>
  <c r="AA32"/>
  <c r="W32"/>
  <c r="Y32" s="1"/>
  <c r="V32"/>
  <c r="X32" s="1"/>
  <c r="S32"/>
  <c r="U32" s="1"/>
  <c r="R32"/>
  <c r="T32" s="1"/>
  <c r="K32"/>
  <c r="D32"/>
  <c r="C32"/>
  <c r="AA31"/>
  <c r="W31"/>
  <c r="Y31" s="1"/>
  <c r="V31"/>
  <c r="X31" s="1"/>
  <c r="S31"/>
  <c r="U31" s="1"/>
  <c r="R31"/>
  <c r="T31" s="1"/>
  <c r="K31"/>
  <c r="D31"/>
  <c r="C31"/>
  <c r="AA30"/>
  <c r="W30"/>
  <c r="Y30" s="1"/>
  <c r="V30"/>
  <c r="X30" s="1"/>
  <c r="S30"/>
  <c r="U30" s="1"/>
  <c r="R30"/>
  <c r="T30" s="1"/>
  <c r="K30"/>
  <c r="D30"/>
  <c r="C30"/>
  <c r="AA29"/>
  <c r="W29"/>
  <c r="Y29" s="1"/>
  <c r="V29"/>
  <c r="X29" s="1"/>
  <c r="S29"/>
  <c r="U29" s="1"/>
  <c r="R29"/>
  <c r="T29" s="1"/>
  <c r="K29"/>
  <c r="D29"/>
  <c r="C29"/>
  <c r="AA28"/>
  <c r="W28"/>
  <c r="Y28" s="1"/>
  <c r="V28"/>
  <c r="X28" s="1"/>
  <c r="S28"/>
  <c r="U28" s="1"/>
  <c r="R28"/>
  <c r="T28" s="1"/>
  <c r="K28"/>
  <c r="D28"/>
  <c r="C28"/>
  <c r="AA27"/>
  <c r="W27"/>
  <c r="Y27" s="1"/>
  <c r="V27"/>
  <c r="X27" s="1"/>
  <c r="S27"/>
  <c r="U27" s="1"/>
  <c r="R27"/>
  <c r="T27" s="1"/>
  <c r="K27"/>
  <c r="D27"/>
  <c r="C27"/>
  <c r="AA26"/>
  <c r="W26"/>
  <c r="Y26" s="1"/>
  <c r="V26"/>
  <c r="X26" s="1"/>
  <c r="S26"/>
  <c r="U26" s="1"/>
  <c r="R26"/>
  <c r="T26" s="1"/>
  <c r="K26"/>
  <c r="D26"/>
  <c r="C26"/>
  <c r="AA25"/>
  <c r="W25"/>
  <c r="Y25" s="1"/>
  <c r="V25"/>
  <c r="X25" s="1"/>
  <c r="S25"/>
  <c r="U25" s="1"/>
  <c r="R25"/>
  <c r="T25" s="1"/>
  <c r="K25"/>
  <c r="D25"/>
  <c r="C25"/>
  <c r="AA24"/>
  <c r="W24"/>
  <c r="Y24" s="1"/>
  <c r="V24"/>
  <c r="X24" s="1"/>
  <c r="S24"/>
  <c r="U24" s="1"/>
  <c r="R24"/>
  <c r="T24" s="1"/>
  <c r="K24"/>
  <c r="D24"/>
  <c r="C24"/>
  <c r="AA23"/>
  <c r="W23"/>
  <c r="Y23" s="1"/>
  <c r="V23"/>
  <c r="X23" s="1"/>
  <c r="S23"/>
  <c r="U23" s="1"/>
  <c r="R23"/>
  <c r="T23" s="1"/>
  <c r="K23"/>
  <c r="D23"/>
  <c r="C23"/>
  <c r="AA22"/>
  <c r="W22"/>
  <c r="Y22" s="1"/>
  <c r="V22"/>
  <c r="X22" s="1"/>
  <c r="S22"/>
  <c r="U22" s="1"/>
  <c r="R22"/>
  <c r="T22" s="1"/>
  <c r="K22"/>
  <c r="D22"/>
  <c r="C22"/>
  <c r="AA21"/>
  <c r="W21"/>
  <c r="Y21" s="1"/>
  <c r="V21"/>
  <c r="X21" s="1"/>
  <c r="S21"/>
  <c r="U21" s="1"/>
  <c r="R21"/>
  <c r="T21" s="1"/>
  <c r="K21"/>
  <c r="D21"/>
  <c r="C21"/>
  <c r="AA20"/>
  <c r="W20"/>
  <c r="Y20" s="1"/>
  <c r="V20"/>
  <c r="X20" s="1"/>
  <c r="S20"/>
  <c r="U20" s="1"/>
  <c r="R20"/>
  <c r="T20" s="1"/>
  <c r="K20"/>
  <c r="D20"/>
  <c r="C20"/>
  <c r="AA19"/>
  <c r="W19"/>
  <c r="Y19" s="1"/>
  <c r="V19"/>
  <c r="X19" s="1"/>
  <c r="S19"/>
  <c r="U19" s="1"/>
  <c r="R19"/>
  <c r="T19" s="1"/>
  <c r="K19"/>
  <c r="C19"/>
  <c r="AA18"/>
  <c r="W18"/>
  <c r="Y18" s="1"/>
  <c r="V18"/>
  <c r="X18" s="1"/>
  <c r="S18"/>
  <c r="U18" s="1"/>
  <c r="R18"/>
  <c r="T18" s="1"/>
  <c r="K18"/>
  <c r="D18"/>
  <c r="C18"/>
  <c r="AA17"/>
  <c r="W17"/>
  <c r="Y17" s="1"/>
  <c r="V17"/>
  <c r="X17" s="1"/>
  <c r="S17"/>
  <c r="U17" s="1"/>
  <c r="R17"/>
  <c r="T17" s="1"/>
  <c r="K17"/>
  <c r="D17"/>
  <c r="C17"/>
  <c r="AA16"/>
  <c r="Y16"/>
  <c r="X16"/>
  <c r="Q16"/>
  <c r="Q59" s="1"/>
  <c r="P16"/>
  <c r="P59" s="1"/>
  <c r="K16"/>
  <c r="C16"/>
  <c r="AA15"/>
  <c r="W15"/>
  <c r="Y15" s="1"/>
  <c r="V15"/>
  <c r="X15" s="1"/>
  <c r="S15"/>
  <c r="U15" s="1"/>
  <c r="R15"/>
  <c r="T15" s="1"/>
  <c r="K15"/>
  <c r="D15"/>
  <c r="C15"/>
  <c r="AA14"/>
  <c r="W14"/>
  <c r="Y14" s="1"/>
  <c r="V14"/>
  <c r="X14" s="1"/>
  <c r="S14"/>
  <c r="U14" s="1"/>
  <c r="R14"/>
  <c r="T14" s="1"/>
  <c r="K14"/>
  <c r="D14"/>
  <c r="C14"/>
  <c r="AA13"/>
  <c r="W13"/>
  <c r="Y13" s="1"/>
  <c r="V13"/>
  <c r="X13" s="1"/>
  <c r="S13"/>
  <c r="U13" s="1"/>
  <c r="R13"/>
  <c r="T13" s="1"/>
  <c r="K13"/>
  <c r="D13"/>
  <c r="C13"/>
  <c r="AA12"/>
  <c r="W12"/>
  <c r="Y12" s="1"/>
  <c r="V12"/>
  <c r="X12" s="1"/>
  <c r="S12"/>
  <c r="U12" s="1"/>
  <c r="R12"/>
  <c r="T12" s="1"/>
  <c r="K12"/>
  <c r="D12"/>
  <c r="C12"/>
  <c r="AA11"/>
  <c r="AA59" s="1"/>
  <c r="W11"/>
  <c r="W59" s="1"/>
  <c r="V11"/>
  <c r="X11" s="1"/>
  <c r="X59" s="1"/>
  <c r="S11"/>
  <c r="R11"/>
  <c r="T11" s="1"/>
  <c r="K11"/>
  <c r="K59" s="1"/>
  <c r="D11"/>
  <c r="C11"/>
  <c r="X55" i="1"/>
  <c r="W55"/>
  <c r="V55"/>
  <c r="U55"/>
  <c r="T55"/>
  <c r="S55"/>
  <c r="R55"/>
  <c r="Q55"/>
  <c r="P55"/>
  <c r="O55"/>
  <c r="N55"/>
  <c r="M55"/>
  <c r="L55"/>
  <c r="K55"/>
  <c r="J55"/>
  <c r="Y55"/>
  <c r="Q12"/>
  <c r="P12"/>
  <c r="U11" i="2" l="1"/>
  <c r="Y11"/>
  <c r="Y59" s="1"/>
  <c r="R16"/>
  <c r="T16" s="1"/>
  <c r="T59" s="1"/>
  <c r="V59"/>
  <c r="S16"/>
  <c r="U16" s="1"/>
  <c r="AB55" i="1"/>
  <c r="Z55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7"/>
  <c r="AA55" s="1"/>
  <c r="W54"/>
  <c r="Y54" s="1"/>
  <c r="V54"/>
  <c r="X54" s="1"/>
  <c r="S54"/>
  <c r="U54" s="1"/>
  <c r="R54"/>
  <c r="T54" s="1"/>
  <c r="K54"/>
  <c r="D54"/>
  <c r="C54"/>
  <c r="W53"/>
  <c r="Y53" s="1"/>
  <c r="V53"/>
  <c r="X53" s="1"/>
  <c r="S53"/>
  <c r="U53" s="1"/>
  <c r="R53"/>
  <c r="T53" s="1"/>
  <c r="K53"/>
  <c r="D53"/>
  <c r="C53"/>
  <c r="W52"/>
  <c r="Y52" s="1"/>
  <c r="V52"/>
  <c r="X52" s="1"/>
  <c r="S52"/>
  <c r="U52" s="1"/>
  <c r="R52"/>
  <c r="T52" s="1"/>
  <c r="K52"/>
  <c r="D52"/>
  <c r="C52"/>
  <c r="W51"/>
  <c r="Y51" s="1"/>
  <c r="V51"/>
  <c r="X51" s="1"/>
  <c r="S51"/>
  <c r="U51" s="1"/>
  <c r="R51"/>
  <c r="T51" s="1"/>
  <c r="K51"/>
  <c r="D51"/>
  <c r="C51"/>
  <c r="W50"/>
  <c r="Y50" s="1"/>
  <c r="V50"/>
  <c r="X50" s="1"/>
  <c r="S50"/>
  <c r="U50" s="1"/>
  <c r="R50"/>
  <c r="T50" s="1"/>
  <c r="K50"/>
  <c r="D50"/>
  <c r="C50"/>
  <c r="W49"/>
  <c r="Y49" s="1"/>
  <c r="V49"/>
  <c r="X49" s="1"/>
  <c r="S49"/>
  <c r="U49" s="1"/>
  <c r="R49"/>
  <c r="T49" s="1"/>
  <c r="K49"/>
  <c r="D49"/>
  <c r="C49"/>
  <c r="W48"/>
  <c r="Y48" s="1"/>
  <c r="V48"/>
  <c r="X48" s="1"/>
  <c r="S48"/>
  <c r="U48" s="1"/>
  <c r="R48"/>
  <c r="T48" s="1"/>
  <c r="K48"/>
  <c r="D48"/>
  <c r="C48"/>
  <c r="W47"/>
  <c r="Y47" s="1"/>
  <c r="V47"/>
  <c r="X47" s="1"/>
  <c r="S47"/>
  <c r="U47" s="1"/>
  <c r="R47"/>
  <c r="T47" s="1"/>
  <c r="K47"/>
  <c r="D47"/>
  <c r="C47"/>
  <c r="W46"/>
  <c r="Y46" s="1"/>
  <c r="V46"/>
  <c r="X46" s="1"/>
  <c r="S46"/>
  <c r="U46" s="1"/>
  <c r="R46"/>
  <c r="T46" s="1"/>
  <c r="K46"/>
  <c r="D46"/>
  <c r="C46"/>
  <c r="W45"/>
  <c r="Y45" s="1"/>
  <c r="V45"/>
  <c r="X45" s="1"/>
  <c r="S45"/>
  <c r="U45" s="1"/>
  <c r="R45"/>
  <c r="T45" s="1"/>
  <c r="K45"/>
  <c r="D45"/>
  <c r="C45"/>
  <c r="W44"/>
  <c r="Y44" s="1"/>
  <c r="V44"/>
  <c r="X44" s="1"/>
  <c r="S44"/>
  <c r="U44" s="1"/>
  <c r="R44"/>
  <c r="T44" s="1"/>
  <c r="K44"/>
  <c r="D44"/>
  <c r="C44"/>
  <c r="W43"/>
  <c r="Y43" s="1"/>
  <c r="V43"/>
  <c r="X43" s="1"/>
  <c r="S43"/>
  <c r="U43" s="1"/>
  <c r="R43"/>
  <c r="T43" s="1"/>
  <c r="K43"/>
  <c r="D43"/>
  <c r="C43"/>
  <c r="W42"/>
  <c r="Y42" s="1"/>
  <c r="V42"/>
  <c r="X42" s="1"/>
  <c r="S42"/>
  <c r="U42" s="1"/>
  <c r="R42"/>
  <c r="T42" s="1"/>
  <c r="K42"/>
  <c r="D42"/>
  <c r="C42"/>
  <c r="W41"/>
  <c r="Y41" s="1"/>
  <c r="V41"/>
  <c r="X41" s="1"/>
  <c r="S41"/>
  <c r="U41" s="1"/>
  <c r="R41"/>
  <c r="T41" s="1"/>
  <c r="K41"/>
  <c r="D41"/>
  <c r="C41"/>
  <c r="W40"/>
  <c r="Y40" s="1"/>
  <c r="V40"/>
  <c r="X40" s="1"/>
  <c r="S40"/>
  <c r="U40" s="1"/>
  <c r="R40"/>
  <c r="T40" s="1"/>
  <c r="K40"/>
  <c r="D40"/>
  <c r="C40"/>
  <c r="W39"/>
  <c r="Y39" s="1"/>
  <c r="V39"/>
  <c r="X39" s="1"/>
  <c r="S39"/>
  <c r="U39" s="1"/>
  <c r="R39"/>
  <c r="T39" s="1"/>
  <c r="K39"/>
  <c r="D39"/>
  <c r="C39"/>
  <c r="W38"/>
  <c r="Y38" s="1"/>
  <c r="V38"/>
  <c r="X38" s="1"/>
  <c r="S38"/>
  <c r="U38" s="1"/>
  <c r="R38"/>
  <c r="T38" s="1"/>
  <c r="K38"/>
  <c r="D38"/>
  <c r="C38"/>
  <c r="W37"/>
  <c r="Y37" s="1"/>
  <c r="V37"/>
  <c r="X37" s="1"/>
  <c r="S37"/>
  <c r="U37" s="1"/>
  <c r="R37"/>
  <c r="T37" s="1"/>
  <c r="D37"/>
  <c r="C37"/>
  <c r="W36"/>
  <c r="Y36" s="1"/>
  <c r="V36"/>
  <c r="X36" s="1"/>
  <c r="S36"/>
  <c r="U36" s="1"/>
  <c r="R36"/>
  <c r="T36" s="1"/>
  <c r="D36"/>
  <c r="C36"/>
  <c r="W35"/>
  <c r="Y35" s="1"/>
  <c r="V35"/>
  <c r="X35" s="1"/>
  <c r="S35"/>
  <c r="U35" s="1"/>
  <c r="R35"/>
  <c r="T35" s="1"/>
  <c r="K35"/>
  <c r="D35"/>
  <c r="C35"/>
  <c r="W34"/>
  <c r="Y34" s="1"/>
  <c r="V34"/>
  <c r="X34" s="1"/>
  <c r="S34"/>
  <c r="U34" s="1"/>
  <c r="R34"/>
  <c r="T34" s="1"/>
  <c r="K34"/>
  <c r="D34"/>
  <c r="C34"/>
  <c r="W33"/>
  <c r="Y33" s="1"/>
  <c r="V33"/>
  <c r="X33" s="1"/>
  <c r="S33"/>
  <c r="U33" s="1"/>
  <c r="R33"/>
  <c r="T33" s="1"/>
  <c r="K33"/>
  <c r="D33"/>
  <c r="C33"/>
  <c r="K32"/>
  <c r="C32"/>
  <c r="K31"/>
  <c r="C31"/>
  <c r="W30"/>
  <c r="Y30" s="1"/>
  <c r="V30"/>
  <c r="X30" s="1"/>
  <c r="S30"/>
  <c r="U30" s="1"/>
  <c r="R30"/>
  <c r="T30" s="1"/>
  <c r="K30"/>
  <c r="D30"/>
  <c r="C30"/>
  <c r="W29"/>
  <c r="Y29" s="1"/>
  <c r="V29"/>
  <c r="X29" s="1"/>
  <c r="S29"/>
  <c r="U29" s="1"/>
  <c r="R29"/>
  <c r="T29" s="1"/>
  <c r="K29"/>
  <c r="D29"/>
  <c r="C29"/>
  <c r="W28"/>
  <c r="Y28" s="1"/>
  <c r="V28"/>
  <c r="X28" s="1"/>
  <c r="S28"/>
  <c r="U28" s="1"/>
  <c r="R28"/>
  <c r="T28" s="1"/>
  <c r="K28"/>
  <c r="D28"/>
  <c r="C28"/>
  <c r="W27"/>
  <c r="Y27" s="1"/>
  <c r="V27"/>
  <c r="X27" s="1"/>
  <c r="S27"/>
  <c r="U27" s="1"/>
  <c r="R27"/>
  <c r="T27" s="1"/>
  <c r="K27"/>
  <c r="D27"/>
  <c r="C27"/>
  <c r="W26"/>
  <c r="Y26" s="1"/>
  <c r="V26"/>
  <c r="X26" s="1"/>
  <c r="S26"/>
  <c r="U26" s="1"/>
  <c r="R26"/>
  <c r="T26" s="1"/>
  <c r="K26"/>
  <c r="D26"/>
  <c r="C26"/>
  <c r="W25"/>
  <c r="Y25" s="1"/>
  <c r="V25"/>
  <c r="X25" s="1"/>
  <c r="S25"/>
  <c r="U25" s="1"/>
  <c r="R25"/>
  <c r="T25" s="1"/>
  <c r="K25"/>
  <c r="D25"/>
  <c r="C25"/>
  <c r="W24"/>
  <c r="Y24" s="1"/>
  <c r="V24"/>
  <c r="X24" s="1"/>
  <c r="S24"/>
  <c r="U24" s="1"/>
  <c r="R24"/>
  <c r="T24" s="1"/>
  <c r="K24"/>
  <c r="D24"/>
  <c r="C24"/>
  <c r="W23"/>
  <c r="Y23" s="1"/>
  <c r="V23"/>
  <c r="X23" s="1"/>
  <c r="S23"/>
  <c r="U23" s="1"/>
  <c r="R23"/>
  <c r="T23" s="1"/>
  <c r="K23"/>
  <c r="D23"/>
  <c r="C23"/>
  <c r="W22"/>
  <c r="Y22" s="1"/>
  <c r="V22"/>
  <c r="X22" s="1"/>
  <c r="S22"/>
  <c r="U22" s="1"/>
  <c r="R22"/>
  <c r="T22" s="1"/>
  <c r="K22"/>
  <c r="D22"/>
  <c r="C22"/>
  <c r="W21"/>
  <c r="Y21" s="1"/>
  <c r="V21"/>
  <c r="X21" s="1"/>
  <c r="S21"/>
  <c r="U21" s="1"/>
  <c r="R21"/>
  <c r="T21" s="1"/>
  <c r="K21"/>
  <c r="D21"/>
  <c r="C21"/>
  <c r="W20"/>
  <c r="Y20" s="1"/>
  <c r="V20"/>
  <c r="X20" s="1"/>
  <c r="S20"/>
  <c r="U20" s="1"/>
  <c r="R20"/>
  <c r="T20" s="1"/>
  <c r="K20"/>
  <c r="D20"/>
  <c r="C20"/>
  <c r="W19"/>
  <c r="Y19" s="1"/>
  <c r="V19"/>
  <c r="X19" s="1"/>
  <c r="S19"/>
  <c r="U19" s="1"/>
  <c r="R19"/>
  <c r="T19" s="1"/>
  <c r="K19"/>
  <c r="D19"/>
  <c r="C19"/>
  <c r="W18"/>
  <c r="Y18" s="1"/>
  <c r="V18"/>
  <c r="X18" s="1"/>
  <c r="S18"/>
  <c r="U18" s="1"/>
  <c r="R18"/>
  <c r="T18" s="1"/>
  <c r="K18"/>
  <c r="D18"/>
  <c r="C18"/>
  <c r="W17"/>
  <c r="Y17" s="1"/>
  <c r="V17"/>
  <c r="X17" s="1"/>
  <c r="S17"/>
  <c r="U17" s="1"/>
  <c r="R17"/>
  <c r="T17" s="1"/>
  <c r="K17"/>
  <c r="D17"/>
  <c r="C17"/>
  <c r="W16"/>
  <c r="Y16" s="1"/>
  <c r="V16"/>
  <c r="X16" s="1"/>
  <c r="S16"/>
  <c r="U16" s="1"/>
  <c r="R16"/>
  <c r="T16" s="1"/>
  <c r="K16"/>
  <c r="D16"/>
  <c r="C16"/>
  <c r="W15"/>
  <c r="Y15" s="1"/>
  <c r="V15"/>
  <c r="X15" s="1"/>
  <c r="S15"/>
  <c r="U15" s="1"/>
  <c r="R15"/>
  <c r="T15" s="1"/>
  <c r="K15"/>
  <c r="C15"/>
  <c r="W14"/>
  <c r="Y14" s="1"/>
  <c r="V14"/>
  <c r="X14" s="1"/>
  <c r="S14"/>
  <c r="U14" s="1"/>
  <c r="R14"/>
  <c r="T14" s="1"/>
  <c r="K14"/>
  <c r="D14"/>
  <c r="C14"/>
  <c r="W13"/>
  <c r="Y13" s="1"/>
  <c r="V13"/>
  <c r="X13" s="1"/>
  <c r="S13"/>
  <c r="R13"/>
  <c r="T13" s="1"/>
  <c r="K13"/>
  <c r="D13"/>
  <c r="C13"/>
  <c r="Y12"/>
  <c r="X12"/>
  <c r="S12"/>
  <c r="U12" s="1"/>
  <c r="R12"/>
  <c r="T12" s="1"/>
  <c r="K12"/>
  <c r="C12"/>
  <c r="W11"/>
  <c r="Y11" s="1"/>
  <c r="V11"/>
  <c r="X11" s="1"/>
  <c r="S11"/>
  <c r="U11" s="1"/>
  <c r="R11"/>
  <c r="T11" s="1"/>
  <c r="K11"/>
  <c r="D11"/>
  <c r="C11"/>
  <c r="W10"/>
  <c r="Y10" s="1"/>
  <c r="V10"/>
  <c r="X10" s="1"/>
  <c r="S10"/>
  <c r="R10"/>
  <c r="T10" s="1"/>
  <c r="K10"/>
  <c r="D10"/>
  <c r="C10"/>
  <c r="W9"/>
  <c r="Y9" s="1"/>
  <c r="V9"/>
  <c r="X9" s="1"/>
  <c r="S9"/>
  <c r="U9" s="1"/>
  <c r="R9"/>
  <c r="T9" s="1"/>
  <c r="K9"/>
  <c r="D9"/>
  <c r="C9"/>
  <c r="W8"/>
  <c r="Y8" s="1"/>
  <c r="V8"/>
  <c r="X8" s="1"/>
  <c r="S8"/>
  <c r="R8"/>
  <c r="T8" s="1"/>
  <c r="K8"/>
  <c r="D8"/>
  <c r="C8"/>
  <c r="W7"/>
  <c r="Y7" s="1"/>
  <c r="V7"/>
  <c r="S7"/>
  <c r="U7" s="1"/>
  <c r="R7"/>
  <c r="K7"/>
  <c r="D7"/>
  <c r="C7"/>
  <c r="R59" i="2" l="1"/>
  <c r="U59"/>
  <c r="S59"/>
  <c r="T7" i="1"/>
  <c r="X7"/>
  <c r="U8"/>
  <c r="U10"/>
  <c r="U13"/>
  <c r="X32" l="1"/>
  <c r="Y32"/>
  <c r="P31"/>
  <c r="X31"/>
  <c r="Q32"/>
  <c r="S32" s="1"/>
  <c r="U32" s="1"/>
  <c r="P32"/>
  <c r="R32" s="1"/>
  <c r="T32" s="1"/>
  <c r="Q31"/>
  <c r="Y31"/>
  <c r="R31" l="1"/>
  <c r="T31" s="1"/>
  <c r="S31"/>
  <c r="U31" l="1"/>
</calcChain>
</file>

<file path=xl/sharedStrings.xml><?xml version="1.0" encoding="utf-8"?>
<sst xmlns="http://schemas.openxmlformats.org/spreadsheetml/2006/main" count="498" uniqueCount="149">
  <si>
    <t>1 euro =</t>
  </si>
  <si>
    <t>poz.  contract</t>
  </si>
  <si>
    <t>Nr.  crt.</t>
  </si>
  <si>
    <t>Obiectiv</t>
  </si>
  <si>
    <t>Anul construirii</t>
  </si>
  <si>
    <t>Sistem constructiv</t>
  </si>
  <si>
    <t>Nr. ap.</t>
  </si>
  <si>
    <t>Nr. niv.</t>
  </si>
  <si>
    <t xml:space="preserve">Spaţii </t>
  </si>
  <si>
    <t>A.d. fără sp. comerciale</t>
  </si>
  <si>
    <t>A.c.</t>
  </si>
  <si>
    <t>Aria</t>
  </si>
  <si>
    <t>A.u.</t>
  </si>
  <si>
    <t xml:space="preserve">A.d. </t>
  </si>
  <si>
    <t>Valoare fără TVA</t>
  </si>
  <si>
    <t>Indici</t>
  </si>
  <si>
    <t>Valoare cu TVA</t>
  </si>
  <si>
    <t>Durata</t>
  </si>
  <si>
    <t>C+M</t>
  </si>
  <si>
    <t>Firma</t>
  </si>
  <si>
    <t>comerciale</t>
  </si>
  <si>
    <t>imobil</t>
  </si>
  <si>
    <t>locuibilă</t>
  </si>
  <si>
    <t xml:space="preserve">totală </t>
  </si>
  <si>
    <t>Investiţie</t>
  </si>
  <si>
    <t>Inv</t>
  </si>
  <si>
    <r>
      <t>m</t>
    </r>
    <r>
      <rPr>
        <b/>
        <vertAlign val="superscript"/>
        <sz val="10"/>
        <rFont val="Arial"/>
        <family val="2"/>
      </rPr>
      <t>2</t>
    </r>
  </si>
  <si>
    <t xml:space="preserve"> mii lei </t>
  </si>
  <si>
    <t>mii euro</t>
  </si>
  <si>
    <t>Euro/mp</t>
  </si>
  <si>
    <t>luni</t>
  </si>
  <si>
    <t>Reabilitare termică a imobilului din Strada Ion Câmpineanu nr. 23, Blocul 10</t>
  </si>
  <si>
    <t>fundaţii continue, pereţi structurali tip talpă armată, terasa peste et. 8 circulabilă, peste et. 9 necirculabilă</t>
  </si>
  <si>
    <t xml:space="preserve">S+P+8E </t>
  </si>
  <si>
    <t>star</t>
  </si>
  <si>
    <t>Reabilitare termică a imobilului din Calea Griviţei nr.152, Blocul 152</t>
  </si>
  <si>
    <t>fundaţii din b. a., structura în cadre din b. a. la parter şi diafragme din b. a. la etaje, terasa necirculabilă</t>
  </si>
  <si>
    <t>S+P+6E + 7E retras</t>
  </si>
  <si>
    <t>Reabilitare termică a imobilului din Strada Străuleşti nr. 5-7, Blocul Băneasa</t>
  </si>
  <si>
    <t>fundaţii de b. a., structura de rezistenţă cu pereţi structurali din zidărie de cărămidă confinată, planşee din b. a., terasa necirculabilă</t>
  </si>
  <si>
    <t xml:space="preserve">S+P+4E </t>
  </si>
  <si>
    <t>Reabilitare termică a imobilului din Strada Teodor Neagoe nr. 1, Blocul 12</t>
  </si>
  <si>
    <t>zidărie portantă, terasa necirculabilă</t>
  </si>
  <si>
    <t>Reabilitare termică a imobilului din Strada Ion Câmpineanu nr. 31, Blocul 4, sc. 2, 3, 4</t>
  </si>
  <si>
    <t xml:space="preserve">S+P+9E </t>
  </si>
  <si>
    <t>Reabilitare termică a imobilului din Strada Ştefan Protopopescu nr. 9, Blocul C2</t>
  </si>
  <si>
    <t>S+P+11</t>
  </si>
  <si>
    <t>carpati</t>
  </si>
  <si>
    <t>Reabilitare termică a imobilului din Bulevardul Bucureştii Noi nr. 76, Blocul A12</t>
  </si>
  <si>
    <t xml:space="preserve">structura de rezistenţă  din beton armat monolit din diafragme, stâlpi, grinzi şi planşee </t>
  </si>
  <si>
    <t>S+P+10E</t>
  </si>
  <si>
    <t>eurobuilding ideea</t>
  </si>
  <si>
    <t>Reabilitare termică a imobilului din Strada Athanasie Enescu nr. 53, Blocul 53</t>
  </si>
  <si>
    <t>fundaţii din b. a., pereţi portanţi, planşee şi grinzi din b. a., pod cu şarpantă</t>
  </si>
  <si>
    <t>DS+P+4E+pod</t>
  </si>
  <si>
    <t>Reabilitare termică a imobilului din Bulevardul Banu Manta nr. 1, Blocul 1B</t>
  </si>
  <si>
    <t>Reabilitare termică a imobilului din Strada Nicolae Constantinescu nr. 5, Blocul 14</t>
  </si>
  <si>
    <t xml:space="preserve">fundaţii de b. a., structura integral prefabricate, terasa necirculabilă </t>
  </si>
  <si>
    <t>Reabilitare termică a imobilului din Strada Petru Poni nr. 1-3</t>
  </si>
  <si>
    <t>fundaţii din b. a., zidărie cărămidă portantă nearmată</t>
  </si>
  <si>
    <t xml:space="preserve">S+P+3E </t>
  </si>
  <si>
    <t>Reabilitare termică a imobilului din Strada Pajurei nr. 23, Blocul 23</t>
  </si>
  <si>
    <t>fundaţii tip talpă continuă din beton, structura de rezistenţă cu pereţi structurali din zidărie de cărămidă confinată, cu centuri din b. a. şi buiandrugi din b. a., terasa necirculabilă</t>
  </si>
  <si>
    <t xml:space="preserve">S+P+2E+3E parţial </t>
  </si>
  <si>
    <t>Reabilitare termică a imobilului din Bulevardul Nicolae Titulescu nr. 117, Blocul 4</t>
  </si>
  <si>
    <t>structura de rezistenţă de tip cadre cu stâlpi, grinzi, planşee din b.a., pereţi de închidere şi compartimentare din zidărie de BCA, terasa necirculabilă</t>
  </si>
  <si>
    <t>S+P+9E+ et. tehnic</t>
  </si>
  <si>
    <t>Reabilitare termică a imobilului din Strada Horia Măcelariu nr. 18, Blocul 20/1A</t>
  </si>
  <si>
    <t>structura de rezistenţă din panouri mari prefabricate din b. a., terasa necirculabilă</t>
  </si>
  <si>
    <t>S+P+4E</t>
  </si>
  <si>
    <t>Reabilitare termică a imobilului din Bulevardul Iancu de Hunedoara nr. 6, Blocul H4</t>
  </si>
  <si>
    <t>structura de rezistenţă din diafragme din b.a. şi în cadre cu stâlpi, grinzi, planşee din b.a., pereţi de închidere şi compartimentare din zidărie de BCA, terasa necirculabilă</t>
  </si>
  <si>
    <t>S+P+8E</t>
  </si>
  <si>
    <t>Reabilitare termică a imobilului din Strada Siriului nr. 5-11, Blocul 16F</t>
  </si>
  <si>
    <t>structura de rezistenţă din panouri mari prefabricate b.a., terasa necirculabilă</t>
  </si>
  <si>
    <t>Reabilitare termică a imobilului din Strada Smaranda Brăescu nr. 14-16-18, Blocul 2B</t>
  </si>
  <si>
    <t>S+P+3E +4E</t>
  </si>
  <si>
    <t>Reabilitare termică a imobilului din Strada Sfânta Maria nr. 1-5, Blocul 10A4</t>
  </si>
  <si>
    <t>fundaţii de b. a., structura de rezistenţă din panouri mari, terasa necirculabilă</t>
  </si>
  <si>
    <t>S+P+8E + et. tehnic</t>
  </si>
  <si>
    <t>Reabilitare termică a imobilului din Calea Griviţei nr. 212, Blocul J</t>
  </si>
  <si>
    <t>structura de rezistenţă de tip cadre cu stâlpi turnaţi monolit, grinzi, planşee din b.a., pereţi din zidărie de cărămidă cu stâlpişori din b.a., terasa necirculabilă</t>
  </si>
  <si>
    <t xml:space="preserve">S+P+7E+ parţial 8E </t>
  </si>
  <si>
    <t>Reabilitare termică a imobilului din Calea Victoriei nr. 83-85, Blocul B, sc. A, B</t>
  </si>
  <si>
    <t xml:space="preserve">fundaţii tălpi continue de b. a. structura cadre din b. a., terasa necirculabilă </t>
  </si>
  <si>
    <t>Reabilitare termică a imobilului din Strada George Valentin Bibescu nr. 16, Blocul XII5, sc. 1</t>
  </si>
  <si>
    <t xml:space="preserve">fundaţii de b. a., structura cadre din b. a., terasa necirculabilă </t>
  </si>
  <si>
    <t>Reabilitare termică a imobilului din Strada Presei nr. 2, Blocul 26, sc. B</t>
  </si>
  <si>
    <t>fundaţii din beton, zidărie portantă, planşee din fâşii prefabricate din beton, pod cu şarpantă</t>
  </si>
  <si>
    <t>P+3E</t>
  </si>
  <si>
    <t>Reabilitare termică a imobilului din Calea Griviţei nr. 395, Blocul M, sc. 2, 3, 4</t>
  </si>
  <si>
    <t>structura de rezistenţă in cadre la parter şi diafragme de b. a. pe et. 1-8, planşee din b. a. pereţi exteriori din b. a. placaţi cu zidărie de cărămidă, pereţii interiori parţial din b.a., şi zidărie de cărămidă, terasa parţial circulabilă</t>
  </si>
  <si>
    <t>Reabilitare termică a imobilului din Bulevardul Nicolae Titulescu nr. 39-49, Blocul 12, sc. A, B</t>
  </si>
  <si>
    <t>S+P+10E + et. tehnic</t>
  </si>
  <si>
    <t>Reabilitare termică a imobilului din Strada Dinicu Golescu nr. 31, Blocul 1, scara 1</t>
  </si>
  <si>
    <t>S+P+7</t>
  </si>
  <si>
    <t>Reabilitare termică a imobilului din Strada Dinicu Golescu nr. 31, Blocul 1, scara 3</t>
  </si>
  <si>
    <t>Reabilitare termică a imobilului din Strada Iani Buzoiani nr. 3, Blocul 16, sc. A</t>
  </si>
  <si>
    <t xml:space="preserve">structura de rezistenţă este mixtă din pereţi struct din b. a. în sistem fagure şi planşee prefabricate din b. a., faţade din panouri prefabricate din beton </t>
  </si>
  <si>
    <t>Reabilitare termică a imobilului din Bulevardul Banu Manta nr. 18, Blocul 28, sc. B, C</t>
  </si>
  <si>
    <t>structura de rezistenţa din diafragme de b. a. monolit, pereţi exteriori din panouri prefabricate, planşee de b. a. prefabricat, terasa necirculabilă</t>
  </si>
  <si>
    <t>Reabilitare termică a imobilului din Strada Horia Măcelariu nr. 15-17, Blocul 12/6, sc. B</t>
  </si>
  <si>
    <t xml:space="preserve">fundaţii din b. a., pereţi portanţi din b. a. prefabricat, terasa necirculabilă </t>
  </si>
  <si>
    <t>Reabilitare termică a imobilului din Bulevardul Ion Mihalache nr. 331, Blocul 13, sc. A</t>
  </si>
  <si>
    <t>structura de rezistenţă din diafragme din b.a. monolit, pereţi exteriori din b.a. monolit turnat în cofraje glisante, terasa necirculabila</t>
  </si>
  <si>
    <t>D+P+7E</t>
  </si>
  <si>
    <t>Reabilitare termică a imobilului din Bulevardul Ion Mihalache nr. 331, Blocul 13, sc. C</t>
  </si>
  <si>
    <t>Reabilitare termică a imobilului din  Calea Dorobanţilor nr. 111-131, Blocul 9A, sc. G</t>
  </si>
  <si>
    <t>S+P+8E+ et. tehnic</t>
  </si>
  <si>
    <t>Reabilitare termică a imobilului din  Calea Dorobanţilor nr. 111-131, Blocul 9E, sc. C</t>
  </si>
  <si>
    <t>S+P+8E+ parţial 9E + et. tehnic</t>
  </si>
  <si>
    <t>Reabilitare termică a imobilului din  Calea Dorobanţilor nr. 111-131, Blocul 9, sc. D</t>
  </si>
  <si>
    <t>S+P+10E+ et. tehnic</t>
  </si>
  <si>
    <t>Reabilitare termică a imobilului din  Calea Dorobanţilor nr. 111-131, Blocul 9, sc. E</t>
  </si>
  <si>
    <t>Reabilitare termică a imobilului din Bulevardul Nicolae Titulescu nr. 94, Blocul 14-14A, sc. 4</t>
  </si>
  <si>
    <t>Reabilitare termică a imobilului din Strada Ştefan Stoika nr. 20, Blocul 17A, sc. A</t>
  </si>
  <si>
    <t>Reabilitare termică a imobilului din Strada Turda nr. 118, Blocul 37, sc. A</t>
  </si>
  <si>
    <t>structura de rezistenţă  în diafragme din b. a. monolit, planşee din b. a. pereţi exteriori din panouri de faţadă prefabricate, terasa necirculabilă</t>
  </si>
  <si>
    <t>Reabilitare termică a imobilului din Bulevardul Ion Mihalache nr. 38, Blocul 33A</t>
  </si>
  <si>
    <t xml:space="preserve">S+P+10E </t>
  </si>
  <si>
    <t>Reabilitare termică a imobilului din Strada Borşa nr. 25, Blocul 8F, sc. A</t>
  </si>
  <si>
    <t>Reabilitare termică a imobilului din Bulevardul Nicolae Titulescu nr. 10, Blocul 20, sc. B</t>
  </si>
  <si>
    <t xml:space="preserve">S+P+11E + parţial 12E, 13E, 14E + et. tehnic </t>
  </si>
  <si>
    <t>Reabilitare termică a imobilului din Bulevardul Nicolae Titulescu nr. 10, Blocul 20, sc. A</t>
  </si>
  <si>
    <t>S+P+11E+ et. tehnic</t>
  </si>
  <si>
    <r>
      <t xml:space="preserve">Reabilitare termică a imobilului din Strada Pecetei nr. 3, Blocul </t>
    </r>
    <r>
      <rPr>
        <sz val="10"/>
        <color rgb="FFFF0000"/>
        <rFont val="Arial"/>
        <family val="2"/>
      </rPr>
      <t>27</t>
    </r>
  </si>
  <si>
    <t xml:space="preserve">Sp+P+3E </t>
  </si>
  <si>
    <t>Reabilitare termică a imobilului din Strada Pecetei nr. 5, Blocul 17</t>
  </si>
  <si>
    <r>
      <t xml:space="preserve">Reabilitare termică a imobilului din Strada Pajurei nr. 5, Blocul </t>
    </r>
    <r>
      <rPr>
        <sz val="10"/>
        <color rgb="FFFF0000"/>
        <rFont val="Arial"/>
        <family val="2"/>
      </rPr>
      <t>23</t>
    </r>
  </si>
  <si>
    <t>zidărie portantă din cărămidă solidarizată cu sâmburi din b. a., centuri şi planşee din b. a., acoperiş de tip şarpantă</t>
  </si>
  <si>
    <t>Reabilitare termică a imobilului din Calea Dorobanţilor nr. 135-145, Blocul 10, sc. D</t>
  </si>
  <si>
    <t>S+P+M+6E+ et. tehnic</t>
  </si>
  <si>
    <t>Reabilitare termică a imobilului din Calea Griviţei nr. 222, Blocul 7, sc. A</t>
  </si>
  <si>
    <t>fundaţii de b. a., structura de rezistenţă sistem fagure cu diafragme din b. a., terasa necirculabilă</t>
  </si>
  <si>
    <t xml:space="preserve">S+P+7E </t>
  </si>
  <si>
    <t>Reabilitare termică a imobilului din Strada Turda nr. 114, Blocul 35, sc. B</t>
  </si>
  <si>
    <t>TOTAL</t>
  </si>
  <si>
    <t>DIRECTOR INVESTIŢII</t>
  </si>
  <si>
    <t>Întocmit DANIELA BĂLĂCEANU</t>
  </si>
  <si>
    <t>BOGDAN PIŢIGOI</t>
  </si>
  <si>
    <t>PT</t>
  </si>
  <si>
    <t>mii lei</t>
  </si>
  <si>
    <t>lei</t>
  </si>
  <si>
    <t>Anexa la Raportul de specialitate nr._________/_________</t>
  </si>
  <si>
    <t>Anexa nr.1</t>
  </si>
  <si>
    <t xml:space="preserve">la Hotărârea Consiliului Local </t>
  </si>
  <si>
    <t>PREȘEDINTE DE ȘEDINȚĂ,</t>
  </si>
  <si>
    <t>Ion Brad</t>
  </si>
  <si>
    <t>nr.41/22.03.2011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</si>
</sst>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"/>
  </numFmts>
  <fonts count="10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" fontId="1" fillId="0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 wrapText="1"/>
    </xf>
    <xf numFmtId="4" fontId="2" fillId="2" borderId="14" xfId="0" applyNumberFormat="1" applyFont="1" applyFill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64" fontId="5" fillId="2" borderId="16" xfId="0" applyNumberFormat="1" applyFont="1" applyFill="1" applyBorder="1" applyAlignment="1">
      <alignment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vertical="center"/>
    </xf>
    <xf numFmtId="1" fontId="5" fillId="0" borderId="15" xfId="0" applyNumberFormat="1" applyFont="1" applyFill="1" applyBorder="1" applyAlignment="1">
      <alignment horizontal="center" vertical="center" wrapText="1"/>
    </xf>
    <xf numFmtId="1" fontId="5" fillId="2" borderId="9" xfId="0" applyNumberFormat="1" applyFont="1" applyFill="1" applyBorder="1" applyAlignment="1">
      <alignment horizontal="left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4" fontId="5" fillId="4" borderId="16" xfId="0" applyNumberFormat="1" applyFont="1" applyFill="1" applyBorder="1" applyAlignment="1">
      <alignment horizontal="center" vertical="center"/>
    </xf>
    <xf numFmtId="4" fontId="5" fillId="0" borderId="16" xfId="0" applyNumberFormat="1" applyFont="1" applyFill="1" applyBorder="1" applyAlignment="1">
      <alignment horizontal="center" vertical="center"/>
    </xf>
    <xf numFmtId="4" fontId="7" fillId="5" borderId="16" xfId="0" applyNumberFormat="1" applyFont="1" applyFill="1" applyBorder="1" applyAlignment="1">
      <alignment horizontal="center" vertical="center"/>
    </xf>
    <xf numFmtId="165" fontId="5" fillId="0" borderId="10" xfId="0" applyNumberFormat="1" applyFont="1" applyFill="1" applyBorder="1" applyAlignment="1">
      <alignment vertical="center" wrapText="1"/>
    </xf>
    <xf numFmtId="165" fontId="5" fillId="0" borderId="9" xfId="0" applyNumberFormat="1" applyFont="1" applyFill="1" applyBorder="1" applyAlignment="1">
      <alignment vertical="center" wrapText="1"/>
    </xf>
    <xf numFmtId="165" fontId="5" fillId="2" borderId="9" xfId="0" applyNumberFormat="1" applyFont="1" applyFill="1" applyBorder="1" applyAlignment="1">
      <alignment vertical="center" wrapText="1"/>
    </xf>
    <xf numFmtId="165" fontId="5" fillId="2" borderId="13" xfId="0" applyNumberFormat="1" applyFont="1" applyFill="1" applyBorder="1" applyAlignment="1">
      <alignment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165" fontId="5" fillId="0" borderId="18" xfId="0" applyNumberFormat="1" applyFont="1" applyFill="1" applyBorder="1" applyAlignment="1">
      <alignment vertical="center" wrapText="1"/>
    </xf>
    <xf numFmtId="4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1" fontId="5" fillId="2" borderId="16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vertical="center"/>
    </xf>
    <xf numFmtId="4" fontId="5" fillId="2" borderId="15" xfId="0" applyNumberFormat="1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4" fontId="5" fillId="4" borderId="9" xfId="0" applyNumberFormat="1" applyFont="1" applyFill="1" applyBorder="1" applyAlignment="1">
      <alignment horizontal="center" vertical="center"/>
    </xf>
    <xf numFmtId="4" fontId="5" fillId="0" borderId="9" xfId="0" applyNumberFormat="1" applyFont="1" applyFill="1" applyBorder="1" applyAlignment="1">
      <alignment horizontal="center" vertical="center"/>
    </xf>
    <xf numFmtId="4" fontId="5" fillId="4" borderId="0" xfId="0" applyNumberFormat="1" applyFont="1" applyFill="1" applyAlignment="1">
      <alignment horizontal="center" vertical="center"/>
    </xf>
    <xf numFmtId="164" fontId="5" fillId="2" borderId="9" xfId="0" applyNumberFormat="1" applyFont="1" applyFill="1" applyBorder="1" applyAlignment="1">
      <alignment vertical="center" wrapText="1"/>
    </xf>
    <xf numFmtId="1" fontId="5" fillId="2" borderId="9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164" fontId="5" fillId="0" borderId="15" xfId="0" applyNumberFormat="1" applyFont="1" applyFill="1" applyBorder="1" applyAlignment="1">
      <alignment vertical="center"/>
    </xf>
    <xf numFmtId="1" fontId="5" fillId="0" borderId="9" xfId="0" applyNumberFormat="1" applyFont="1" applyFill="1" applyBorder="1" applyAlignment="1">
      <alignment horizontal="left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165" fontId="5" fillId="0" borderId="13" xfId="0" applyNumberFormat="1" applyFont="1" applyFill="1" applyBorder="1" applyAlignment="1">
      <alignment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164" fontId="5" fillId="0" borderId="16" xfId="0" applyNumberFormat="1" applyFont="1" applyFill="1" applyBorder="1" applyAlignment="1">
      <alignment vertical="center"/>
    </xf>
    <xf numFmtId="164" fontId="5" fillId="2" borderId="20" xfId="0" applyNumberFormat="1" applyFont="1" applyFill="1" applyBorder="1" applyAlignment="1">
      <alignment vertical="center" wrapText="1"/>
    </xf>
    <xf numFmtId="1" fontId="5" fillId="2" borderId="20" xfId="0" applyNumberFormat="1" applyFont="1" applyFill="1" applyBorder="1" applyAlignment="1">
      <alignment horizontal="center" vertical="center" wrapText="1"/>
    </xf>
    <xf numFmtId="164" fontId="5" fillId="2" borderId="20" xfId="0" applyNumberFormat="1" applyFont="1" applyFill="1" applyBorder="1" applyAlignment="1">
      <alignment vertical="center"/>
    </xf>
    <xf numFmtId="1" fontId="5" fillId="0" borderId="21" xfId="0" applyNumberFormat="1" applyFont="1" applyFill="1" applyBorder="1" applyAlignment="1">
      <alignment horizontal="center" vertical="center" wrapText="1"/>
    </xf>
    <xf numFmtId="1" fontId="5" fillId="2" borderId="21" xfId="0" applyNumberFormat="1" applyFont="1" applyFill="1" applyBorder="1" applyAlignment="1">
      <alignment horizontal="left" vertical="center" wrapText="1"/>
    </xf>
    <xf numFmtId="4" fontId="5" fillId="2" borderId="21" xfId="0" applyNumberFormat="1" applyFont="1" applyFill="1" applyBorder="1" applyAlignment="1">
      <alignment horizontal="center" vertical="center" wrapText="1"/>
    </xf>
    <xf numFmtId="4" fontId="5" fillId="4" borderId="21" xfId="0" applyNumberFormat="1" applyFont="1" applyFill="1" applyBorder="1" applyAlignment="1">
      <alignment horizontal="center" vertical="center"/>
    </xf>
    <xf numFmtId="4" fontId="5" fillId="0" borderId="21" xfId="0" applyNumberFormat="1" applyFont="1" applyFill="1" applyBorder="1" applyAlignment="1">
      <alignment horizontal="center" vertical="center"/>
    </xf>
    <xf numFmtId="4" fontId="7" fillId="5" borderId="20" xfId="0" applyNumberFormat="1" applyFont="1" applyFill="1" applyBorder="1" applyAlignment="1">
      <alignment horizontal="center" vertical="center"/>
    </xf>
    <xf numFmtId="165" fontId="5" fillId="0" borderId="19" xfId="0" applyNumberFormat="1" applyFont="1" applyFill="1" applyBorder="1" applyAlignment="1">
      <alignment vertical="center" wrapText="1"/>
    </xf>
    <xf numFmtId="165" fontId="5" fillId="0" borderId="21" xfId="0" applyNumberFormat="1" applyFont="1" applyFill="1" applyBorder="1" applyAlignment="1">
      <alignment vertical="center" wrapText="1"/>
    </xf>
    <xf numFmtId="165" fontId="5" fillId="2" borderId="21" xfId="0" applyNumberFormat="1" applyFont="1" applyFill="1" applyBorder="1" applyAlignment="1">
      <alignment vertical="center" wrapText="1"/>
    </xf>
    <xf numFmtId="165" fontId="5" fillId="2" borderId="22" xfId="0" applyNumberFormat="1" applyFont="1" applyFill="1" applyBorder="1" applyAlignment="1">
      <alignment vertical="center" wrapText="1"/>
    </xf>
    <xf numFmtId="4" fontId="5" fillId="4" borderId="20" xfId="0" applyNumberFormat="1" applyFont="1" applyFill="1" applyBorder="1" applyAlignment="1">
      <alignment horizontal="center" vertical="center"/>
    </xf>
    <xf numFmtId="164" fontId="5" fillId="0" borderId="20" xfId="0" applyNumberFormat="1" applyFont="1" applyFill="1" applyBorder="1" applyAlignment="1">
      <alignment vertical="center" wrapText="1"/>
    </xf>
    <xf numFmtId="1" fontId="5" fillId="0" borderId="20" xfId="0" applyNumberFormat="1" applyFont="1" applyFill="1" applyBorder="1" applyAlignment="1">
      <alignment horizontal="center" vertical="center" wrapText="1"/>
    </xf>
    <xf numFmtId="164" fontId="5" fillId="0" borderId="20" xfId="0" applyNumberFormat="1" applyFont="1" applyFill="1" applyBorder="1" applyAlignment="1">
      <alignment vertical="center"/>
    </xf>
    <xf numFmtId="1" fontId="5" fillId="0" borderId="21" xfId="0" applyNumberFormat="1" applyFont="1" applyFill="1" applyBorder="1" applyAlignment="1">
      <alignment horizontal="left" vertical="center" wrapText="1"/>
    </xf>
    <xf numFmtId="4" fontId="5" fillId="0" borderId="21" xfId="0" applyNumberFormat="1" applyFont="1" applyFill="1" applyBorder="1" applyAlignment="1">
      <alignment horizontal="center" vertical="center" wrapText="1"/>
    </xf>
    <xf numFmtId="4" fontId="5" fillId="0" borderId="20" xfId="0" applyNumberFormat="1" applyFont="1" applyFill="1" applyBorder="1" applyAlignment="1">
      <alignment horizontal="center" vertical="center"/>
    </xf>
    <xf numFmtId="165" fontId="5" fillId="0" borderId="22" xfId="0" applyNumberFormat="1" applyFont="1" applyFill="1" applyBorder="1" applyAlignment="1">
      <alignment vertical="center" wrapText="1"/>
    </xf>
    <xf numFmtId="3" fontId="1" fillId="0" borderId="0" xfId="0" applyNumberFormat="1" applyFont="1" applyFill="1" applyAlignment="1">
      <alignment horizontal="center" vertical="center"/>
    </xf>
    <xf numFmtId="0" fontId="5" fillId="0" borderId="21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vertical="center"/>
    </xf>
    <xf numFmtId="1" fontId="5" fillId="0" borderId="21" xfId="0" applyNumberFormat="1" applyFont="1" applyFill="1" applyBorder="1" applyAlignment="1">
      <alignment horizontal="center" vertical="center"/>
    </xf>
    <xf numFmtId="165" fontId="5" fillId="0" borderId="19" xfId="0" applyNumberFormat="1" applyFont="1" applyFill="1" applyBorder="1" applyAlignment="1">
      <alignment vertical="center"/>
    </xf>
    <xf numFmtId="165" fontId="5" fillId="0" borderId="21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5" fillId="3" borderId="29" xfId="0" applyFont="1" applyFill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4" fontId="4" fillId="0" borderId="28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4" fontId="1" fillId="0" borderId="13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vertical="center"/>
    </xf>
    <xf numFmtId="4" fontId="5" fillId="0" borderId="36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right" vertical="center"/>
    </xf>
    <xf numFmtId="4" fontId="5" fillId="0" borderId="10" xfId="0" applyNumberFormat="1" applyFont="1" applyFill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 wrapText="1"/>
    </xf>
    <xf numFmtId="165" fontId="4" fillId="0" borderId="23" xfId="0" applyNumberFormat="1" applyFont="1" applyBorder="1" applyAlignment="1">
      <alignment horizontal="center" vertical="center"/>
    </xf>
    <xf numFmtId="165" fontId="4" fillId="0" borderId="24" xfId="0" applyNumberFormat="1" applyFont="1" applyBorder="1" applyAlignment="1">
      <alignment horizontal="center" vertical="center" wrapText="1"/>
    </xf>
    <xf numFmtId="165" fontId="4" fillId="0" borderId="24" xfId="0" applyNumberFormat="1" applyFont="1" applyBorder="1" applyAlignment="1">
      <alignment horizontal="center" vertical="center"/>
    </xf>
    <xf numFmtId="165" fontId="2" fillId="2" borderId="25" xfId="0" applyNumberFormat="1" applyFont="1" applyFill="1" applyBorder="1" applyAlignment="1">
      <alignment vertical="center" wrapText="1"/>
    </xf>
    <xf numFmtId="165" fontId="2" fillId="2" borderId="25" xfId="0" applyNumberFormat="1" applyFont="1" applyFill="1" applyBorder="1" applyAlignment="1">
      <alignment horizontal="center" vertical="center" wrapText="1"/>
    </xf>
    <xf numFmtId="165" fontId="2" fillId="2" borderId="25" xfId="0" applyNumberFormat="1" applyFont="1" applyFill="1" applyBorder="1" applyAlignment="1">
      <alignment vertical="center"/>
    </xf>
    <xf numFmtId="165" fontId="2" fillId="0" borderId="25" xfId="0" applyNumberFormat="1" applyFont="1" applyFill="1" applyBorder="1" applyAlignment="1">
      <alignment horizontal="center" vertical="center" wrapText="1"/>
    </xf>
    <xf numFmtId="165" fontId="2" fillId="2" borderId="25" xfId="0" applyNumberFormat="1" applyFont="1" applyFill="1" applyBorder="1" applyAlignment="1">
      <alignment horizontal="left" vertical="center" wrapText="1"/>
    </xf>
    <xf numFmtId="165" fontId="4" fillId="0" borderId="27" xfId="0" applyNumberFormat="1" applyFont="1" applyBorder="1" applyAlignment="1">
      <alignment horizontal="center" vertical="center"/>
    </xf>
    <xf numFmtId="165" fontId="4" fillId="0" borderId="9" xfId="0" applyNumberFormat="1" applyFont="1" applyFill="1" applyBorder="1" applyAlignment="1">
      <alignment vertical="center"/>
    </xf>
    <xf numFmtId="165" fontId="4" fillId="0" borderId="0" xfId="0" applyNumberFormat="1" applyFont="1" applyFill="1" applyAlignment="1">
      <alignment vertical="center"/>
    </xf>
    <xf numFmtId="165" fontId="4" fillId="0" borderId="0" xfId="0" applyNumberFormat="1" applyFont="1" applyAlignment="1">
      <alignment vertical="center"/>
    </xf>
    <xf numFmtId="165" fontId="4" fillId="0" borderId="23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5" fillId="3" borderId="37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center" vertical="center"/>
    </xf>
    <xf numFmtId="3" fontId="5" fillId="0" borderId="38" xfId="0" applyNumberFormat="1" applyFont="1" applyFill="1" applyBorder="1" applyAlignment="1">
      <alignment horizontal="center" vertical="center" wrapText="1"/>
    </xf>
    <xf numFmtId="3" fontId="5" fillId="0" borderId="21" xfId="0" applyNumberFormat="1" applyFont="1" applyFill="1" applyBorder="1" applyAlignment="1">
      <alignment horizontal="center" vertical="center" wrapText="1"/>
    </xf>
    <xf numFmtId="165" fontId="2" fillId="0" borderId="39" xfId="0" applyNumberFormat="1" applyFont="1" applyFill="1" applyBorder="1" applyAlignment="1">
      <alignment vertical="center" wrapText="1"/>
    </xf>
    <xf numFmtId="165" fontId="4" fillId="0" borderId="25" xfId="0" applyNumberFormat="1" applyFont="1" applyBorder="1" applyAlignment="1">
      <alignment horizontal="center" vertical="center"/>
    </xf>
    <xf numFmtId="165" fontId="4" fillId="0" borderId="25" xfId="0" applyNumberFormat="1" applyFont="1" applyFill="1" applyBorder="1" applyAlignment="1">
      <alignment horizontal="center" vertical="center"/>
    </xf>
    <xf numFmtId="165" fontId="4" fillId="0" borderId="26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5" fillId="0" borderId="16" xfId="0" applyNumberFormat="1" applyFont="1" applyFill="1" applyBorder="1" applyAlignment="1">
      <alignment horizontal="center" vertical="center"/>
    </xf>
    <xf numFmtId="3" fontId="1" fillId="0" borderId="16" xfId="0" applyNumberFormat="1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3" fontId="5" fillId="0" borderId="15" xfId="0" applyNumberFormat="1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left" vertical="center" wrapText="1"/>
    </xf>
    <xf numFmtId="0" fontId="1" fillId="0" borderId="43" xfId="0" applyFont="1" applyBorder="1" applyAlignment="1">
      <alignment horizontal="center" vertical="center"/>
    </xf>
    <xf numFmtId="164" fontId="5" fillId="2" borderId="12" xfId="0" applyNumberFormat="1" applyFont="1" applyFill="1" applyBorder="1" applyAlignment="1">
      <alignment vertical="center" wrapText="1"/>
    </xf>
    <xf numFmtId="1" fontId="5" fillId="2" borderId="12" xfId="0" applyNumberFormat="1" applyFont="1" applyFill="1" applyBorder="1" applyAlignment="1">
      <alignment horizontal="center" vertical="center" wrapText="1"/>
    </xf>
    <xf numFmtId="164" fontId="5" fillId="2" borderId="14" xfId="0" applyNumberFormat="1" applyFont="1" applyFill="1" applyBorder="1" applyAlignment="1">
      <alignment vertical="center"/>
    </xf>
    <xf numFmtId="1" fontId="5" fillId="0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left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4" fontId="5" fillId="4" borderId="11" xfId="0" applyNumberFormat="1" applyFont="1" applyFill="1" applyBorder="1" applyAlignment="1">
      <alignment horizontal="center" vertical="center"/>
    </xf>
    <xf numFmtId="4" fontId="5" fillId="0" borderId="11" xfId="0" applyNumberFormat="1" applyFont="1" applyFill="1" applyBorder="1" applyAlignment="1">
      <alignment horizontal="center" vertical="center"/>
    </xf>
    <xf numFmtId="4" fontId="5" fillId="4" borderId="12" xfId="0" applyNumberFormat="1" applyFont="1" applyFill="1" applyBorder="1" applyAlignment="1">
      <alignment horizontal="center" vertical="center"/>
    </xf>
    <xf numFmtId="165" fontId="5" fillId="0" borderId="44" xfId="0" applyNumberFormat="1" applyFont="1" applyFill="1" applyBorder="1" applyAlignment="1">
      <alignment vertical="center" wrapText="1"/>
    </xf>
    <xf numFmtId="165" fontId="5" fillId="0" borderId="11" xfId="0" applyNumberFormat="1" applyFont="1" applyFill="1" applyBorder="1" applyAlignment="1">
      <alignment vertical="center" wrapText="1"/>
    </xf>
    <xf numFmtId="165" fontId="5" fillId="2" borderId="11" xfId="0" applyNumberFormat="1" applyFont="1" applyFill="1" applyBorder="1" applyAlignment="1">
      <alignment vertical="center" wrapText="1"/>
    </xf>
    <xf numFmtId="165" fontId="5" fillId="2" borderId="45" xfId="0" applyNumberFormat="1" applyFont="1" applyFill="1" applyBorder="1" applyAlignment="1">
      <alignment vertical="center" wrapText="1"/>
    </xf>
    <xf numFmtId="3" fontId="5" fillId="2" borderId="46" xfId="0" applyNumberFormat="1" applyFont="1" applyFill="1" applyBorder="1" applyAlignment="1">
      <alignment horizontal="center" vertical="center" wrapText="1"/>
    </xf>
    <xf numFmtId="3" fontId="5" fillId="2" borderId="14" xfId="0" applyNumberFormat="1" applyFont="1" applyFill="1" applyBorder="1" applyAlignment="1">
      <alignment horizontal="center" vertical="center" wrapText="1"/>
    </xf>
    <xf numFmtId="3" fontId="5" fillId="0" borderId="15" xfId="0" applyNumberFormat="1" applyFont="1" applyFill="1" applyBorder="1" applyAlignment="1">
      <alignment horizontal="center" vertical="center" wrapText="1"/>
    </xf>
    <xf numFmtId="4" fontId="5" fillId="0" borderId="18" xfId="0" applyNumberFormat="1" applyFont="1" applyFill="1" applyBorder="1" applyAlignment="1">
      <alignment horizontal="right" vertical="center"/>
    </xf>
    <xf numFmtId="4" fontId="5" fillId="0" borderId="47" xfId="0" applyNumberFormat="1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vertical="center"/>
    </xf>
    <xf numFmtId="4" fontId="5" fillId="0" borderId="43" xfId="0" applyNumberFormat="1" applyFont="1" applyFill="1" applyBorder="1" applyAlignment="1">
      <alignment vertical="center"/>
    </xf>
    <xf numFmtId="0" fontId="5" fillId="0" borderId="43" xfId="0" applyFont="1" applyFill="1" applyBorder="1" applyAlignment="1">
      <alignment vertical="center"/>
    </xf>
    <xf numFmtId="0" fontId="5" fillId="0" borderId="28" xfId="0" applyFont="1" applyBorder="1" applyAlignment="1">
      <alignment horizontal="left" vertical="center" wrapText="1"/>
    </xf>
    <xf numFmtId="164" fontId="5" fillId="2" borderId="15" xfId="0" applyNumberFormat="1" applyFont="1" applyFill="1" applyBorder="1" applyAlignment="1">
      <alignment vertical="center" wrapText="1"/>
    </xf>
    <xf numFmtId="164" fontId="5" fillId="2" borderId="12" xfId="0" applyNumberFormat="1" applyFont="1" applyFill="1" applyBorder="1" applyAlignment="1">
      <alignment vertical="center"/>
    </xf>
    <xf numFmtId="1" fontId="5" fillId="2" borderId="14" xfId="0" applyNumberFormat="1" applyFont="1" applyFill="1" applyBorder="1" applyAlignment="1">
      <alignment horizontal="left" vertical="center" wrapText="1"/>
    </xf>
    <xf numFmtId="4" fontId="5" fillId="0" borderId="12" xfId="0" applyNumberFormat="1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vertical="center" wrapText="1"/>
    </xf>
    <xf numFmtId="1" fontId="5" fillId="0" borderId="12" xfId="0" applyNumberFormat="1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vertical="center"/>
    </xf>
    <xf numFmtId="1" fontId="5" fillId="0" borderId="11" xfId="0" applyNumberFormat="1" applyFont="1" applyFill="1" applyBorder="1" applyAlignment="1">
      <alignment horizontal="left"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165" fontId="5" fillId="0" borderId="45" xfId="0" applyNumberFormat="1" applyFont="1" applyFill="1" applyBorder="1" applyAlignment="1">
      <alignment vertical="center" wrapText="1"/>
    </xf>
    <xf numFmtId="3" fontId="5" fillId="0" borderId="46" xfId="0" applyNumberFormat="1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4" fontId="7" fillId="5" borderId="1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4" fillId="0" borderId="9" xfId="0" applyNumberFormat="1" applyFont="1" applyFill="1" applyBorder="1" applyAlignment="1">
      <alignment horizontal="center" vertical="center"/>
    </xf>
    <xf numFmtId="4" fontId="4" fillId="0" borderId="32" xfId="0" applyNumberFormat="1" applyFont="1" applyFill="1" applyBorder="1" applyAlignment="1">
      <alignment horizontal="center" vertical="center"/>
    </xf>
    <xf numFmtId="4" fontId="4" fillId="0" borderId="33" xfId="0" applyNumberFormat="1" applyFont="1" applyFill="1" applyBorder="1" applyAlignment="1">
      <alignment horizontal="center" vertical="center"/>
    </xf>
    <xf numFmtId="4" fontId="4" fillId="0" borderId="34" xfId="0" applyNumberFormat="1" applyFont="1" applyFill="1" applyBorder="1" applyAlignment="1">
      <alignment horizontal="center" vertical="center"/>
    </xf>
    <xf numFmtId="4" fontId="4" fillId="0" borderId="35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3" fontId="4" fillId="0" borderId="16" xfId="0" applyNumberFormat="1" applyFont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64"/>
  <sheetViews>
    <sheetView tabSelected="1" view="pageBreakPreview" topLeftCell="B1" zoomScaleNormal="100" workbookViewId="0">
      <pane xSplit="6" ySplit="10" topLeftCell="N11" activePane="bottomRight" state="frozen"/>
      <selection activeCell="B1" sqref="B1"/>
      <selection pane="topRight" activeCell="H1" sqref="H1"/>
      <selection pane="bottomLeft" activeCell="B7" sqref="B7"/>
      <selection pane="bottomRight" activeCell="B6" sqref="B6:Y6"/>
    </sheetView>
  </sheetViews>
  <sheetFormatPr defaultRowHeight="12.75"/>
  <cols>
    <col min="1" max="1" width="4" style="1" hidden="1" customWidth="1"/>
    <col min="2" max="2" width="5.85546875" style="8" customWidth="1"/>
    <col min="3" max="3" width="5.140625" style="12" hidden="1" customWidth="1"/>
    <col min="4" max="4" width="4.140625" style="10" hidden="1" customWidth="1"/>
    <col min="5" max="5" width="33.42578125" style="10" customWidth="1"/>
    <col min="6" max="6" width="8.42578125" style="14" hidden="1" customWidth="1"/>
    <col min="7" max="7" width="24" style="10" hidden="1" customWidth="1"/>
    <col min="8" max="8" width="5.42578125" style="15" customWidth="1"/>
    <col min="9" max="9" width="14.5703125" style="10" customWidth="1"/>
    <col min="10" max="10" width="11.140625" style="10" hidden="1" customWidth="1"/>
    <col min="11" max="11" width="9.85546875" style="10" hidden="1" customWidth="1"/>
    <col min="12" max="12" width="9.5703125" style="16" hidden="1" customWidth="1"/>
    <col min="13" max="13" width="10" style="17" hidden="1" customWidth="1"/>
    <col min="14" max="14" width="13.42578125" style="16" customWidth="1"/>
    <col min="15" max="15" width="13" style="16" customWidth="1"/>
    <col min="16" max="16" width="14.140625" style="10" customWidth="1"/>
    <col min="17" max="17" width="12.28515625" style="10" customWidth="1"/>
    <col min="18" max="18" width="13.5703125" style="18" customWidth="1"/>
    <col min="19" max="19" width="11.42578125" style="18" customWidth="1"/>
    <col min="20" max="21" width="10.42578125" style="10" hidden="1" customWidth="1"/>
    <col min="22" max="22" width="13" style="10" customWidth="1"/>
    <col min="23" max="23" width="12.85546875" style="10" customWidth="1"/>
    <col min="24" max="24" width="11.7109375" style="18" customWidth="1"/>
    <col min="25" max="25" width="11.140625" style="18" customWidth="1"/>
    <col min="26" max="26" width="7.7109375" style="22" hidden="1" customWidth="1"/>
    <col min="27" max="27" width="14" style="122" hidden="1" customWidth="1"/>
    <col min="28" max="28" width="14" style="17" hidden="1" customWidth="1"/>
    <col min="29" max="29" width="15.5703125" style="8" customWidth="1"/>
    <col min="30" max="30" width="11.7109375" style="9" bestFit="1" customWidth="1"/>
    <col min="31" max="16384" width="9.140625" style="10"/>
  </cols>
  <sheetData>
    <row r="1" spans="1:30" ht="14.25" customHeight="1"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223" t="s">
        <v>144</v>
      </c>
      <c r="X1" s="223"/>
      <c r="Y1" s="223"/>
      <c r="Z1" s="7"/>
    </row>
    <row r="2" spans="1:30" ht="14.25" customHeight="1"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223" t="s">
        <v>145</v>
      </c>
      <c r="X2" s="223"/>
      <c r="Y2" s="223"/>
      <c r="Z2" s="7"/>
    </row>
    <row r="3" spans="1:30" ht="15" customHeight="1"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223" t="s">
        <v>148</v>
      </c>
      <c r="X3" s="223"/>
      <c r="Y3" s="223"/>
      <c r="Z3" s="7"/>
    </row>
    <row r="4" spans="1:30" ht="14.25" customHeight="1"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223" t="s">
        <v>146</v>
      </c>
      <c r="X4" s="223"/>
      <c r="Y4" s="223"/>
      <c r="Z4" s="7"/>
    </row>
    <row r="5" spans="1:30" ht="14.25" customHeight="1"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223" t="s">
        <v>147</v>
      </c>
      <c r="X5" s="223"/>
      <c r="Y5" s="223"/>
      <c r="Z5" s="7"/>
    </row>
    <row r="6" spans="1:30" ht="35.25" customHeight="1"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7"/>
      <c r="AC6" s="11"/>
    </row>
    <row r="7" spans="1:30" ht="24" customHeight="1" thickBot="1">
      <c r="V7" s="19" t="s">
        <v>0</v>
      </c>
      <c r="W7" s="20">
        <v>4.2584</v>
      </c>
      <c r="X7" s="21">
        <v>40590</v>
      </c>
      <c r="Y7" s="21"/>
    </row>
    <row r="8" spans="1:30" s="29" customFormat="1" ht="12.75" customHeight="1">
      <c r="A8" s="200" t="s">
        <v>1</v>
      </c>
      <c r="B8" s="201" t="s">
        <v>2</v>
      </c>
      <c r="C8" s="203" t="s">
        <v>3</v>
      </c>
      <c r="D8" s="23"/>
      <c r="E8" s="205" t="s">
        <v>3</v>
      </c>
      <c r="F8" s="207" t="s">
        <v>4</v>
      </c>
      <c r="G8" s="210" t="s">
        <v>5</v>
      </c>
      <c r="H8" s="213" t="s">
        <v>6</v>
      </c>
      <c r="I8" s="215" t="s">
        <v>7</v>
      </c>
      <c r="J8" s="24" t="s">
        <v>8</v>
      </c>
      <c r="K8" s="217" t="s">
        <v>9</v>
      </c>
      <c r="L8" s="25" t="s">
        <v>10</v>
      </c>
      <c r="M8" s="25" t="s">
        <v>11</v>
      </c>
      <c r="N8" s="25" t="s">
        <v>12</v>
      </c>
      <c r="O8" s="217" t="s">
        <v>13</v>
      </c>
      <c r="P8" s="219" t="s">
        <v>14</v>
      </c>
      <c r="Q8" s="220"/>
      <c r="R8" s="220"/>
      <c r="S8" s="221"/>
      <c r="T8" s="222" t="s">
        <v>15</v>
      </c>
      <c r="U8" s="206"/>
      <c r="V8" s="219" t="s">
        <v>16</v>
      </c>
      <c r="W8" s="220"/>
      <c r="X8" s="220"/>
      <c r="Y8" s="221"/>
      <c r="Z8" s="194" t="s">
        <v>17</v>
      </c>
      <c r="AA8" s="195" t="s">
        <v>140</v>
      </c>
      <c r="AB8" s="196"/>
      <c r="AC8" s="27" t="s">
        <v>19</v>
      </c>
      <c r="AD8" s="28"/>
    </row>
    <row r="9" spans="1:30" s="29" customFormat="1" ht="13.5" thickBot="1">
      <c r="A9" s="200"/>
      <c r="B9" s="202"/>
      <c r="C9" s="204"/>
      <c r="D9" s="30"/>
      <c r="E9" s="206"/>
      <c r="F9" s="208"/>
      <c r="G9" s="211"/>
      <c r="H9" s="214"/>
      <c r="I9" s="216"/>
      <c r="J9" s="31" t="s">
        <v>20</v>
      </c>
      <c r="K9" s="218"/>
      <c r="L9" s="32" t="s">
        <v>21</v>
      </c>
      <c r="M9" s="32" t="s">
        <v>22</v>
      </c>
      <c r="N9" s="32" t="s">
        <v>23</v>
      </c>
      <c r="O9" s="218"/>
      <c r="P9" s="33" t="s">
        <v>24</v>
      </c>
      <c r="Q9" s="124" t="s">
        <v>18</v>
      </c>
      <c r="R9" s="125" t="s">
        <v>24</v>
      </c>
      <c r="S9" s="36" t="s">
        <v>18</v>
      </c>
      <c r="T9" s="37" t="s">
        <v>25</v>
      </c>
      <c r="U9" s="124" t="s">
        <v>18</v>
      </c>
      <c r="V9" s="33" t="s">
        <v>24</v>
      </c>
      <c r="W9" s="124" t="s">
        <v>18</v>
      </c>
      <c r="X9" s="125" t="s">
        <v>24</v>
      </c>
      <c r="Y9" s="36" t="s">
        <v>18</v>
      </c>
      <c r="Z9" s="194"/>
      <c r="AA9" s="197"/>
      <c r="AB9" s="198"/>
      <c r="AC9" s="27"/>
      <c r="AD9" s="28"/>
    </row>
    <row r="10" spans="1:30" s="29" customFormat="1" ht="14.25">
      <c r="A10" s="200"/>
      <c r="B10" s="202"/>
      <c r="C10" s="204"/>
      <c r="D10" s="30"/>
      <c r="E10" s="206"/>
      <c r="F10" s="209"/>
      <c r="G10" s="212"/>
      <c r="H10" s="214"/>
      <c r="I10" s="216"/>
      <c r="J10" s="38" t="s">
        <v>26</v>
      </c>
      <c r="K10" s="39" t="s">
        <v>26</v>
      </c>
      <c r="L10" s="38" t="s">
        <v>26</v>
      </c>
      <c r="M10" s="38" t="s">
        <v>26</v>
      </c>
      <c r="N10" s="38" t="s">
        <v>26</v>
      </c>
      <c r="O10" s="39" t="s">
        <v>26</v>
      </c>
      <c r="P10" s="40" t="s">
        <v>27</v>
      </c>
      <c r="Q10" s="41" t="s">
        <v>27</v>
      </c>
      <c r="R10" s="41" t="s">
        <v>28</v>
      </c>
      <c r="S10" s="42" t="s">
        <v>28</v>
      </c>
      <c r="T10" s="43" t="s">
        <v>29</v>
      </c>
      <c r="U10" s="41" t="s">
        <v>29</v>
      </c>
      <c r="V10" s="40" t="s">
        <v>27</v>
      </c>
      <c r="W10" s="41" t="s">
        <v>27</v>
      </c>
      <c r="X10" s="41" t="s">
        <v>28</v>
      </c>
      <c r="Y10" s="42" t="s">
        <v>28</v>
      </c>
      <c r="Z10" s="44" t="s">
        <v>30</v>
      </c>
      <c r="AA10" s="117" t="s">
        <v>141</v>
      </c>
      <c r="AB10" s="117" t="s">
        <v>142</v>
      </c>
      <c r="AC10" s="112"/>
      <c r="AD10" s="28"/>
    </row>
    <row r="11" spans="1:30" s="8" customFormat="1" ht="48.75" customHeight="1">
      <c r="A11" s="149">
        <v>1</v>
      </c>
      <c r="B11" s="151">
        <v>1</v>
      </c>
      <c r="C11" s="115" t="str">
        <f>RIGHT(E11,39)</f>
        <v>Strada Ion Câmpineanu nr. 23, Blocul 10</v>
      </c>
      <c r="D11" s="45" t="str">
        <f>LEFT(E11,36)</f>
        <v>Reabilitare termică a imobilului din</v>
      </c>
      <c r="E11" s="46" t="s">
        <v>31</v>
      </c>
      <c r="F11" s="47">
        <v>1959</v>
      </c>
      <c r="G11" s="48" t="s">
        <v>32</v>
      </c>
      <c r="H11" s="49">
        <v>98</v>
      </c>
      <c r="I11" s="50" t="s">
        <v>33</v>
      </c>
      <c r="J11" s="51">
        <v>613.61</v>
      </c>
      <c r="K11" s="51">
        <f t="shared" ref="K11:K39" si="0">O11-J11</f>
        <v>6881.13</v>
      </c>
      <c r="L11" s="52">
        <v>723.61</v>
      </c>
      <c r="M11" s="53"/>
      <c r="N11" s="52">
        <v>5504.9</v>
      </c>
      <c r="O11" s="54">
        <v>7494.74</v>
      </c>
      <c r="P11" s="55">
        <v>2458.9290000000001</v>
      </c>
      <c r="Q11" s="56">
        <v>2040.481</v>
      </c>
      <c r="R11" s="57">
        <f t="shared" ref="R11:R51" si="1">P11/$W$7</f>
        <v>577.43025549502158</v>
      </c>
      <c r="S11" s="58">
        <f t="shared" ref="S11:S51" si="2">Q11/$W$7</f>
        <v>479.16611873003944</v>
      </c>
      <c r="T11" s="59">
        <f t="shared" ref="T11:T58" si="3">R11/O11*1000</f>
        <v>77.04473477332391</v>
      </c>
      <c r="U11" s="60">
        <f t="shared" ref="U11:U58" si="4">S11/O11*1000</f>
        <v>63.933654633788429</v>
      </c>
      <c r="V11" s="55">
        <f>ROUND(P11*1.24,3)</f>
        <v>3049.0720000000001</v>
      </c>
      <c r="W11" s="56">
        <f>ROUNDUP(Q11*1.24,3)</f>
        <v>2530.1970000000001</v>
      </c>
      <c r="X11" s="57">
        <f t="shared" ref="X11:X23" si="5">V11/$W$7</f>
        <v>716.01352620702619</v>
      </c>
      <c r="Y11" s="58">
        <f t="shared" ref="Y11:Y23" si="6">W11/$W$7</f>
        <v>594.16611873003944</v>
      </c>
      <c r="Z11" s="61">
        <v>6</v>
      </c>
      <c r="AA11" s="123">
        <f>AB11/1000</f>
        <v>69.818860000000001</v>
      </c>
      <c r="AB11" s="118">
        <v>69818.86</v>
      </c>
      <c r="AC11" s="113" t="s">
        <v>34</v>
      </c>
      <c r="AD11" s="9"/>
    </row>
    <row r="12" spans="1:30" s="65" customFormat="1" ht="48.75" customHeight="1">
      <c r="A12" s="149">
        <v>2</v>
      </c>
      <c r="B12" s="151">
        <v>2</v>
      </c>
      <c r="C12" s="115" t="str">
        <f>RIGHT(E12,33)</f>
        <v>Calea Griviţei nr.152, Blocul 152</v>
      </c>
      <c r="D12" s="45" t="str">
        <f>LEFT(E12,36)</f>
        <v>Reabilitare termică a imobilului din</v>
      </c>
      <c r="E12" s="46" t="s">
        <v>35</v>
      </c>
      <c r="F12" s="47">
        <v>1960</v>
      </c>
      <c r="G12" s="48" t="s">
        <v>36</v>
      </c>
      <c r="H12" s="62">
        <v>31</v>
      </c>
      <c r="I12" s="50" t="s">
        <v>37</v>
      </c>
      <c r="J12" s="51">
        <v>352.7</v>
      </c>
      <c r="K12" s="51">
        <f t="shared" si="0"/>
        <v>2576.5300000000002</v>
      </c>
      <c r="L12" s="52">
        <v>334.5</v>
      </c>
      <c r="M12" s="53"/>
      <c r="N12" s="52">
        <v>2121.73</v>
      </c>
      <c r="O12" s="54">
        <v>2929.23</v>
      </c>
      <c r="P12" s="63">
        <v>960.07299999999998</v>
      </c>
      <c r="Q12" s="56">
        <v>795.15599999999995</v>
      </c>
      <c r="R12" s="57">
        <f t="shared" si="1"/>
        <v>225.4539263573173</v>
      </c>
      <c r="S12" s="58">
        <f t="shared" si="2"/>
        <v>186.72647003569415</v>
      </c>
      <c r="T12" s="59">
        <f t="shared" si="3"/>
        <v>76.966959357004157</v>
      </c>
      <c r="U12" s="60">
        <f t="shared" si="4"/>
        <v>63.745923002186288</v>
      </c>
      <c r="V12" s="63">
        <f>ROUND(P12*1.24,3)</f>
        <v>1190.491</v>
      </c>
      <c r="W12" s="56">
        <f>ROUND(Q12*1.24,3)</f>
        <v>985.99300000000005</v>
      </c>
      <c r="X12" s="57">
        <f t="shared" si="5"/>
        <v>279.56298140146532</v>
      </c>
      <c r="Y12" s="58">
        <f t="shared" si="6"/>
        <v>231.5407195190682</v>
      </c>
      <c r="Z12" s="61">
        <v>6</v>
      </c>
      <c r="AA12" s="123">
        <f t="shared" ref="AA12:AA58" si="7">AB12/1000</f>
        <v>26.142559999999996</v>
      </c>
      <c r="AB12" s="118">
        <v>26142.559999999998</v>
      </c>
      <c r="AC12" s="113" t="s">
        <v>34</v>
      </c>
      <c r="AD12" s="64"/>
    </row>
    <row r="13" spans="1:30" s="65" customFormat="1" ht="48.75" customHeight="1">
      <c r="A13" s="149">
        <v>3</v>
      </c>
      <c r="B13" s="151">
        <v>3</v>
      </c>
      <c r="C13" s="115" t="str">
        <f>RIGHT(E13,41)</f>
        <v>Strada Străuleşti nr. 5-7, Blocul Băneasa</v>
      </c>
      <c r="D13" s="45" t="str">
        <f>LEFT(E13,36)</f>
        <v>Reabilitare termică a imobilului din</v>
      </c>
      <c r="E13" s="46" t="s">
        <v>38</v>
      </c>
      <c r="F13" s="66">
        <v>1975</v>
      </c>
      <c r="G13" s="67" t="s">
        <v>39</v>
      </c>
      <c r="H13" s="62">
        <v>89</v>
      </c>
      <c r="I13" s="50" t="s">
        <v>40</v>
      </c>
      <c r="J13" s="51">
        <v>0</v>
      </c>
      <c r="K13" s="51">
        <f t="shared" si="0"/>
        <v>3540.59</v>
      </c>
      <c r="L13" s="52">
        <v>593.45000000000005</v>
      </c>
      <c r="M13" s="53"/>
      <c r="N13" s="52">
        <v>2832.47</v>
      </c>
      <c r="O13" s="52">
        <v>3540.59</v>
      </c>
      <c r="P13" s="55">
        <v>1258.29</v>
      </c>
      <c r="Q13" s="56">
        <v>1047.2760000000001</v>
      </c>
      <c r="R13" s="57">
        <f t="shared" si="1"/>
        <v>295.48421942513619</v>
      </c>
      <c r="S13" s="58">
        <f t="shared" si="2"/>
        <v>245.93180537291002</v>
      </c>
      <c r="T13" s="59">
        <f t="shared" si="3"/>
        <v>83.456209113491298</v>
      </c>
      <c r="U13" s="60">
        <f t="shared" si="4"/>
        <v>69.460684624006177</v>
      </c>
      <c r="V13" s="55">
        <f>ROUNDDOWN(P13*1.24,3)</f>
        <v>1560.279</v>
      </c>
      <c r="W13" s="56">
        <f>ROUNDUP(Q13*1.24,3)</f>
        <v>1298.623</v>
      </c>
      <c r="X13" s="57">
        <f t="shared" si="5"/>
        <v>366.40029118917903</v>
      </c>
      <c r="Y13" s="58">
        <f t="shared" si="6"/>
        <v>304.95561713319557</v>
      </c>
      <c r="Z13" s="61">
        <v>4</v>
      </c>
      <c r="AA13" s="123">
        <f t="shared" si="7"/>
        <v>35.924330000000005</v>
      </c>
      <c r="AB13" s="118">
        <v>35924.33</v>
      </c>
      <c r="AC13" s="113" t="s">
        <v>34</v>
      </c>
      <c r="AD13" s="64"/>
    </row>
    <row r="14" spans="1:30" s="65" customFormat="1" ht="48.75" customHeight="1">
      <c r="A14" s="149">
        <v>4</v>
      </c>
      <c r="B14" s="151">
        <v>4</v>
      </c>
      <c r="C14" s="115" t="str">
        <f>RIGHT(E14,37)</f>
        <v>Strada Teodor Neagoe nr. 1, Blocul 12</v>
      </c>
      <c r="D14" s="45" t="str">
        <f>LEFT(E14,36)</f>
        <v>Reabilitare termică a imobilului din</v>
      </c>
      <c r="E14" s="46" t="s">
        <v>41</v>
      </c>
      <c r="F14" s="66">
        <v>1975</v>
      </c>
      <c r="G14" s="67" t="s">
        <v>42</v>
      </c>
      <c r="H14" s="62">
        <v>20</v>
      </c>
      <c r="I14" s="50" t="s">
        <v>40</v>
      </c>
      <c r="J14" s="68">
        <v>0</v>
      </c>
      <c r="K14" s="51">
        <f t="shared" si="0"/>
        <v>1655.43</v>
      </c>
      <c r="L14" s="52">
        <v>276.35000000000002</v>
      </c>
      <c r="M14" s="53"/>
      <c r="N14" s="52">
        <v>1324.34</v>
      </c>
      <c r="O14" s="52">
        <v>1655.43</v>
      </c>
      <c r="P14" s="55">
        <v>589.69799999999998</v>
      </c>
      <c r="Q14" s="56">
        <v>490.34699999999998</v>
      </c>
      <c r="R14" s="57">
        <f t="shared" si="1"/>
        <v>138.47877136952846</v>
      </c>
      <c r="S14" s="58">
        <f t="shared" si="2"/>
        <v>115.1481777193312</v>
      </c>
      <c r="T14" s="59">
        <f t="shared" si="3"/>
        <v>83.651239478279635</v>
      </c>
      <c r="U14" s="60">
        <f t="shared" si="4"/>
        <v>69.557865762569961</v>
      </c>
      <c r="V14" s="55">
        <f>ROUNDDOWN(P14*1.24,3)</f>
        <v>731.22500000000002</v>
      </c>
      <c r="W14" s="56">
        <f>ROUND(Q14*1.24,3)</f>
        <v>608.03</v>
      </c>
      <c r="X14" s="57">
        <f t="shared" si="5"/>
        <v>171.71355438662408</v>
      </c>
      <c r="Y14" s="58">
        <f t="shared" si="6"/>
        <v>142.78367461957544</v>
      </c>
      <c r="Z14" s="61">
        <v>4</v>
      </c>
      <c r="AA14" s="123">
        <f t="shared" si="7"/>
        <v>16.796689999999998</v>
      </c>
      <c r="AB14" s="118">
        <v>16796.689999999999</v>
      </c>
      <c r="AC14" s="113" t="s">
        <v>34</v>
      </c>
      <c r="AD14" s="64"/>
    </row>
    <row r="15" spans="1:30" s="65" customFormat="1" ht="48.75" customHeight="1">
      <c r="A15" s="149">
        <v>5</v>
      </c>
      <c r="B15" s="151">
        <v>5</v>
      </c>
      <c r="C15" s="115" t="str">
        <f>RIGHT(E15,51)</f>
        <v>Strada Ion Câmpineanu nr. 31, Blocul 4, sc. 2, 3, 4</v>
      </c>
      <c r="D15" s="45" t="str">
        <f>LEFT(E15,36)</f>
        <v>Reabilitare termică a imobilului din</v>
      </c>
      <c r="E15" s="46" t="s">
        <v>43</v>
      </c>
      <c r="F15" s="66">
        <v>1959</v>
      </c>
      <c r="G15" s="67" t="s">
        <v>32</v>
      </c>
      <c r="H15" s="62">
        <v>96</v>
      </c>
      <c r="I15" s="50" t="s">
        <v>44</v>
      </c>
      <c r="J15" s="69">
        <v>1376.82</v>
      </c>
      <c r="K15" s="69">
        <f t="shared" si="0"/>
        <v>6507.09</v>
      </c>
      <c r="L15" s="70">
        <v>730.48</v>
      </c>
      <c r="M15" s="71"/>
      <c r="N15" s="70">
        <v>5133.46</v>
      </c>
      <c r="O15" s="72">
        <v>7883.91</v>
      </c>
      <c r="P15" s="55">
        <v>2326.085</v>
      </c>
      <c r="Q15" s="56">
        <v>1920.538</v>
      </c>
      <c r="R15" s="57">
        <f t="shared" si="1"/>
        <v>546.23450122111592</v>
      </c>
      <c r="S15" s="58">
        <f t="shared" si="2"/>
        <v>450.99990606800679</v>
      </c>
      <c r="T15" s="59">
        <f t="shared" si="3"/>
        <v>69.284720553775458</v>
      </c>
      <c r="U15" s="60">
        <f t="shared" si="4"/>
        <v>57.205105850777954</v>
      </c>
      <c r="V15" s="55">
        <f>ROUND(P15*1.24,3)</f>
        <v>2884.3449999999998</v>
      </c>
      <c r="W15" s="56">
        <f>ROUNDUP(Q15*1.24,3)</f>
        <v>2381.4680000000003</v>
      </c>
      <c r="X15" s="57">
        <f t="shared" si="5"/>
        <v>677.33068758219042</v>
      </c>
      <c r="Y15" s="58">
        <f t="shared" si="6"/>
        <v>559.2400901747136</v>
      </c>
      <c r="Z15" s="61">
        <v>6</v>
      </c>
      <c r="AA15" s="123">
        <f t="shared" si="7"/>
        <v>66.023690000000002</v>
      </c>
      <c r="AB15" s="118">
        <v>66023.69</v>
      </c>
      <c r="AC15" s="113" t="s">
        <v>34</v>
      </c>
      <c r="AD15" s="64"/>
    </row>
    <row r="16" spans="1:30" s="65" customFormat="1" ht="48.75" customHeight="1">
      <c r="A16" s="149">
        <v>6</v>
      </c>
      <c r="B16" s="151">
        <v>6</v>
      </c>
      <c r="C16" s="116" t="str">
        <f>RIGHT(E16,43)</f>
        <v>Strada Ştefan Protopopescu nr. 9, Blocul C2</v>
      </c>
      <c r="D16" s="45"/>
      <c r="E16" s="73" t="s">
        <v>45</v>
      </c>
      <c r="F16" s="74"/>
      <c r="G16" s="48"/>
      <c r="H16" s="62">
        <v>46</v>
      </c>
      <c r="I16" s="50" t="s">
        <v>46</v>
      </c>
      <c r="J16" s="69">
        <v>0</v>
      </c>
      <c r="K16" s="69">
        <f t="shared" si="0"/>
        <v>4486</v>
      </c>
      <c r="L16" s="70"/>
      <c r="M16" s="71"/>
      <c r="N16" s="70">
        <v>2972</v>
      </c>
      <c r="O16" s="53">
        <v>4486</v>
      </c>
      <c r="P16" s="55">
        <f>V16/1.24</f>
        <v>1805.9943548387098</v>
      </c>
      <c r="Q16" s="56">
        <f>W16/1.24</f>
        <v>1522.9177419354837</v>
      </c>
      <c r="R16" s="57">
        <f t="shared" si="1"/>
        <v>424.10162381145733</v>
      </c>
      <c r="S16" s="58">
        <f t="shared" si="2"/>
        <v>357.62674758958383</v>
      </c>
      <c r="T16" s="59">
        <f t="shared" si="3"/>
        <v>94.538926395777381</v>
      </c>
      <c r="U16" s="60">
        <f t="shared" si="4"/>
        <v>79.720630314218411</v>
      </c>
      <c r="V16" s="55">
        <v>2239.433</v>
      </c>
      <c r="W16" s="56">
        <v>1888.4179999999999</v>
      </c>
      <c r="X16" s="57">
        <f t="shared" si="5"/>
        <v>525.88601352620708</v>
      </c>
      <c r="Y16" s="58">
        <f t="shared" si="6"/>
        <v>443.45716701108398</v>
      </c>
      <c r="Z16" s="61"/>
      <c r="AA16" s="123">
        <f t="shared" si="7"/>
        <v>45.516849999999998</v>
      </c>
      <c r="AB16" s="118">
        <v>45516.85</v>
      </c>
      <c r="AC16" s="113" t="s">
        <v>47</v>
      </c>
      <c r="AD16" s="64"/>
    </row>
    <row r="17" spans="1:30" s="65" customFormat="1" ht="48.75" customHeight="1">
      <c r="A17" s="149">
        <v>7</v>
      </c>
      <c r="B17" s="151">
        <v>7</v>
      </c>
      <c r="C17" s="115" t="str">
        <f>RIGHT(E17,44)</f>
        <v>Bulevardul Bucureştii Noi nr. 76, Blocul A12</v>
      </c>
      <c r="D17" s="75" t="str">
        <f>LEFT(E17,36)</f>
        <v>Reabilitare termică a imobilului din</v>
      </c>
      <c r="E17" s="76" t="s">
        <v>48</v>
      </c>
      <c r="F17" s="77">
        <v>1967</v>
      </c>
      <c r="G17" s="78" t="s">
        <v>49</v>
      </c>
      <c r="H17" s="62">
        <v>88</v>
      </c>
      <c r="I17" s="79" t="s">
        <v>50</v>
      </c>
      <c r="J17" s="80">
        <v>0</v>
      </c>
      <c r="K17" s="80">
        <f t="shared" si="0"/>
        <v>7477.45</v>
      </c>
      <c r="L17" s="71">
        <v>609.53</v>
      </c>
      <c r="M17" s="71">
        <v>2861.76</v>
      </c>
      <c r="N17" s="71">
        <v>5440.6</v>
      </c>
      <c r="O17" s="53">
        <v>7477.45</v>
      </c>
      <c r="P17" s="55">
        <v>2560.4006492195908</v>
      </c>
      <c r="Q17" s="56">
        <v>2135.5598778160002</v>
      </c>
      <c r="R17" s="56">
        <f t="shared" si="1"/>
        <v>601.25884116559996</v>
      </c>
      <c r="S17" s="81">
        <f t="shared" si="2"/>
        <v>501.49349000000007</v>
      </c>
      <c r="T17" s="82">
        <f t="shared" si="3"/>
        <v>80.409610383967788</v>
      </c>
      <c r="U17" s="83">
        <f t="shared" si="4"/>
        <v>67.06744812736963</v>
      </c>
      <c r="V17" s="55">
        <f>ROUND(P17*1.24,3)</f>
        <v>3174.8969999999999</v>
      </c>
      <c r="W17" s="56">
        <f>ROUND(Q17*1.24,3)</f>
        <v>2648.0940000000001</v>
      </c>
      <c r="X17" s="56">
        <f t="shared" si="5"/>
        <v>745.56100882960732</v>
      </c>
      <c r="Y17" s="81">
        <f t="shared" si="6"/>
        <v>621.85186924666539</v>
      </c>
      <c r="Z17" s="61">
        <v>5</v>
      </c>
      <c r="AA17" s="123">
        <f t="shared" si="7"/>
        <v>75.874960000000002</v>
      </c>
      <c r="AB17" s="118">
        <v>75874.960000000006</v>
      </c>
      <c r="AC17" s="113" t="s">
        <v>51</v>
      </c>
      <c r="AD17" s="64"/>
    </row>
    <row r="18" spans="1:30" s="65" customFormat="1" ht="48.75" customHeight="1">
      <c r="A18" s="149">
        <v>8</v>
      </c>
      <c r="B18" s="151">
        <v>8</v>
      </c>
      <c r="C18" s="115" t="str">
        <f>RIGHT(E18,41)</f>
        <v>Strada Athanasie Enescu nr. 53, Blocul 53</v>
      </c>
      <c r="D18" s="45" t="str">
        <f>LEFT(E18,36)</f>
        <v>Reabilitare termică a imobilului din</v>
      </c>
      <c r="E18" s="46" t="s">
        <v>52</v>
      </c>
      <c r="F18" s="66">
        <v>1970</v>
      </c>
      <c r="G18" s="67" t="s">
        <v>53</v>
      </c>
      <c r="H18" s="62">
        <v>20</v>
      </c>
      <c r="I18" s="50" t="s">
        <v>54</v>
      </c>
      <c r="J18" s="69">
        <v>0</v>
      </c>
      <c r="K18" s="69">
        <f t="shared" si="0"/>
        <v>1798</v>
      </c>
      <c r="L18" s="70">
        <v>300.5</v>
      </c>
      <c r="M18" s="71"/>
      <c r="N18" s="70">
        <v>1438.4</v>
      </c>
      <c r="O18" s="52">
        <v>1798</v>
      </c>
      <c r="P18" s="55">
        <v>649.44600000000003</v>
      </c>
      <c r="Q18" s="56">
        <v>540.43100000000004</v>
      </c>
      <c r="R18" s="57">
        <f t="shared" si="1"/>
        <v>152.50939319932371</v>
      </c>
      <c r="S18" s="58">
        <f t="shared" si="2"/>
        <v>126.90940259252302</v>
      </c>
      <c r="T18" s="59">
        <f t="shared" si="3"/>
        <v>84.821686985163367</v>
      </c>
      <c r="U18" s="60">
        <f t="shared" si="4"/>
        <v>70.583649940224149</v>
      </c>
      <c r="V18" s="55">
        <f>ROUNDUP(P18*1.24,3)</f>
        <v>805.31399999999996</v>
      </c>
      <c r="W18" s="56">
        <f>ROUNDUP(Q18*1.24,3)</f>
        <v>670.13499999999999</v>
      </c>
      <c r="X18" s="57">
        <f t="shared" si="5"/>
        <v>189.11187300394513</v>
      </c>
      <c r="Y18" s="58">
        <f t="shared" si="6"/>
        <v>157.36779071951906</v>
      </c>
      <c r="Z18" s="61"/>
      <c r="AA18" s="123">
        <f t="shared" si="7"/>
        <v>18.243259999999999</v>
      </c>
      <c r="AB18" s="118">
        <v>18243.259999999998</v>
      </c>
      <c r="AC18" s="113" t="s">
        <v>34</v>
      </c>
      <c r="AD18" s="64"/>
    </row>
    <row r="19" spans="1:30" s="65" customFormat="1" ht="48.75" customHeight="1">
      <c r="A19" s="149">
        <v>9</v>
      </c>
      <c r="B19" s="151">
        <v>9</v>
      </c>
      <c r="C19" s="115" t="str">
        <f>RIGHT(E19,38)</f>
        <v>Bulevardul Banu Manta nr. 1, Blocul 1B</v>
      </c>
      <c r="D19" s="75"/>
      <c r="E19" s="76" t="s">
        <v>55</v>
      </c>
      <c r="F19" s="77"/>
      <c r="G19" s="78"/>
      <c r="H19" s="62">
        <v>80</v>
      </c>
      <c r="I19" s="79" t="s">
        <v>50</v>
      </c>
      <c r="J19" s="80">
        <v>801</v>
      </c>
      <c r="K19" s="80">
        <f t="shared" si="0"/>
        <v>11174</v>
      </c>
      <c r="L19" s="71"/>
      <c r="M19" s="71"/>
      <c r="N19" s="71"/>
      <c r="O19" s="53">
        <v>11975</v>
      </c>
      <c r="P19" s="55">
        <v>4222.1140216383556</v>
      </c>
      <c r="Q19" s="56">
        <v>3542.8772892671996</v>
      </c>
      <c r="R19" s="56">
        <f t="shared" si="1"/>
        <v>991.47896431484958</v>
      </c>
      <c r="S19" s="81">
        <f t="shared" si="2"/>
        <v>831.97381393650187</v>
      </c>
      <c r="T19" s="82">
        <f t="shared" si="3"/>
        <v>82.795738147377847</v>
      </c>
      <c r="U19" s="83">
        <f t="shared" si="4"/>
        <v>69.475892604300782</v>
      </c>
      <c r="V19" s="55">
        <f>ROUND(P19*1.24,3)</f>
        <v>5235.4210000000003</v>
      </c>
      <c r="W19" s="56">
        <f>ROUND(Q19*1.24,3)</f>
        <v>4393.1679999999997</v>
      </c>
      <c r="X19" s="56">
        <f t="shared" si="5"/>
        <v>1229.4338249107648</v>
      </c>
      <c r="Y19" s="81">
        <f t="shared" si="6"/>
        <v>1031.647567161375</v>
      </c>
      <c r="Z19" s="61">
        <v>5</v>
      </c>
      <c r="AA19" s="123">
        <f t="shared" si="7"/>
        <v>113.37613999999999</v>
      </c>
      <c r="AB19" s="118">
        <v>113376.14</v>
      </c>
      <c r="AC19" s="113" t="s">
        <v>51</v>
      </c>
      <c r="AD19" s="64"/>
    </row>
    <row r="20" spans="1:30" s="65" customFormat="1" ht="48.75" customHeight="1">
      <c r="A20" s="149">
        <v>10</v>
      </c>
      <c r="B20" s="151">
        <v>10</v>
      </c>
      <c r="C20" s="115" t="str">
        <f>RIGHT(E20,46)</f>
        <v>Strada Nicolae Constantinescu nr. 5, Blocul 14</v>
      </c>
      <c r="D20" s="45" t="str">
        <f t="shared" ref="D20:D34" si="8">LEFT(E20,36)</f>
        <v>Reabilitare termică a imobilului din</v>
      </c>
      <c r="E20" s="46" t="s">
        <v>56</v>
      </c>
      <c r="F20" s="66">
        <v>1982</v>
      </c>
      <c r="G20" s="67" t="s">
        <v>57</v>
      </c>
      <c r="H20" s="62">
        <v>58</v>
      </c>
      <c r="I20" s="50" t="s">
        <v>40</v>
      </c>
      <c r="J20" s="69">
        <v>0</v>
      </c>
      <c r="K20" s="69">
        <f t="shared" si="0"/>
        <v>5838.81</v>
      </c>
      <c r="L20" s="70">
        <v>942.95</v>
      </c>
      <c r="M20" s="71"/>
      <c r="N20" s="70">
        <v>4673.3</v>
      </c>
      <c r="O20" s="54">
        <v>5838.81</v>
      </c>
      <c r="P20" s="55">
        <v>2086.748</v>
      </c>
      <c r="Q20" s="56">
        <v>1737.798</v>
      </c>
      <c r="R20" s="57">
        <f t="shared" si="1"/>
        <v>490.03099755776822</v>
      </c>
      <c r="S20" s="58">
        <f t="shared" si="2"/>
        <v>408.08707495773058</v>
      </c>
      <c r="T20" s="59">
        <f t="shared" si="3"/>
        <v>83.926518855343502</v>
      </c>
      <c r="U20" s="60">
        <f t="shared" si="4"/>
        <v>69.89216551964023</v>
      </c>
      <c r="V20" s="55">
        <f>ROUND(P20*1.24,3)</f>
        <v>2587.5680000000002</v>
      </c>
      <c r="W20" s="56">
        <f>ROUNDDOWN(Q20*1.24,3)</f>
        <v>2154.8690000000001</v>
      </c>
      <c r="X20" s="57">
        <f t="shared" si="5"/>
        <v>607.63854969002443</v>
      </c>
      <c r="Y20" s="58">
        <f t="shared" si="6"/>
        <v>506.0278508359948</v>
      </c>
      <c r="Z20" s="61">
        <v>6</v>
      </c>
      <c r="AA20" s="123">
        <f t="shared" si="7"/>
        <v>59.243050000000004</v>
      </c>
      <c r="AB20" s="118">
        <v>59243.05</v>
      </c>
      <c r="AC20" s="113" t="s">
        <v>34</v>
      </c>
      <c r="AD20" s="64"/>
    </row>
    <row r="21" spans="1:30" s="65" customFormat="1" ht="48.75" customHeight="1">
      <c r="A21" s="149">
        <v>11</v>
      </c>
      <c r="B21" s="151">
        <v>11</v>
      </c>
      <c r="C21" s="115" t="str">
        <f>RIGHT(E21,25)</f>
        <v>Strada Petru Poni nr. 1-3</v>
      </c>
      <c r="D21" s="45" t="str">
        <f t="shared" si="8"/>
        <v>Reabilitare termică a imobilului din</v>
      </c>
      <c r="E21" s="46" t="s">
        <v>58</v>
      </c>
      <c r="F21" s="66">
        <v>1958</v>
      </c>
      <c r="G21" s="48" t="s">
        <v>59</v>
      </c>
      <c r="H21" s="62">
        <v>38</v>
      </c>
      <c r="I21" s="50" t="s">
        <v>60</v>
      </c>
      <c r="J21" s="69">
        <v>0</v>
      </c>
      <c r="K21" s="69">
        <f t="shared" si="0"/>
        <v>2831</v>
      </c>
      <c r="L21" s="70">
        <v>571</v>
      </c>
      <c r="M21" s="71"/>
      <c r="N21" s="70">
        <v>2264.8000000000002</v>
      </c>
      <c r="O21" s="52">
        <v>2831</v>
      </c>
      <c r="P21" s="55">
        <v>1013.776</v>
      </c>
      <c r="Q21" s="56">
        <v>843.84400000000005</v>
      </c>
      <c r="R21" s="57">
        <f t="shared" si="1"/>
        <v>238.06500093931993</v>
      </c>
      <c r="S21" s="58">
        <f t="shared" si="2"/>
        <v>198.15987225248921</v>
      </c>
      <c r="T21" s="59">
        <f t="shared" si="3"/>
        <v>84.092193902974188</v>
      </c>
      <c r="U21" s="60">
        <f t="shared" si="4"/>
        <v>69.996422554747156</v>
      </c>
      <c r="V21" s="55">
        <f>ROUND(P21*1.24,3)</f>
        <v>1257.0820000000001</v>
      </c>
      <c r="W21" s="56">
        <f>ROUNDDOWN(Q21*1.24,3)</f>
        <v>1046.366</v>
      </c>
      <c r="X21" s="57">
        <f t="shared" si="5"/>
        <v>295.20054480556081</v>
      </c>
      <c r="Y21" s="58">
        <f t="shared" si="6"/>
        <v>245.71811008829607</v>
      </c>
      <c r="Z21" s="61"/>
      <c r="AA21" s="123">
        <f t="shared" si="7"/>
        <v>28.724529999999998</v>
      </c>
      <c r="AB21" s="118">
        <v>28724.53</v>
      </c>
      <c r="AC21" s="113" t="s">
        <v>34</v>
      </c>
      <c r="AD21" s="64"/>
    </row>
    <row r="22" spans="1:30" s="65" customFormat="1" ht="48.75" customHeight="1">
      <c r="A22" s="149">
        <v>12</v>
      </c>
      <c r="B22" s="151">
        <v>12</v>
      </c>
      <c r="C22" s="115" t="str">
        <f>RIGHT(E22,32)</f>
        <v>Strada Pajurei nr. 23, Blocul 23</v>
      </c>
      <c r="D22" s="45" t="str">
        <f t="shared" si="8"/>
        <v>Reabilitare termică a imobilului din</v>
      </c>
      <c r="E22" s="46" t="s">
        <v>61</v>
      </c>
      <c r="F22" s="66">
        <v>1969</v>
      </c>
      <c r="G22" s="48" t="s">
        <v>62</v>
      </c>
      <c r="H22" s="62">
        <v>18</v>
      </c>
      <c r="I22" s="50" t="s">
        <v>63</v>
      </c>
      <c r="J22" s="69">
        <v>0</v>
      </c>
      <c r="K22" s="69">
        <f t="shared" si="0"/>
        <v>2215.64</v>
      </c>
      <c r="L22" s="70">
        <v>493.42</v>
      </c>
      <c r="M22" s="71">
        <v>1772.51</v>
      </c>
      <c r="N22" s="70">
        <v>8662.98</v>
      </c>
      <c r="O22" s="53">
        <v>2215.64</v>
      </c>
      <c r="P22" s="55">
        <v>793.33199999999999</v>
      </c>
      <c r="Q22" s="56">
        <v>660.14099999999996</v>
      </c>
      <c r="R22" s="57">
        <f t="shared" si="1"/>
        <v>186.29814014653391</v>
      </c>
      <c r="S22" s="58">
        <f t="shared" si="2"/>
        <v>155.02089986849521</v>
      </c>
      <c r="T22" s="59">
        <f t="shared" si="3"/>
        <v>84.083217556342149</v>
      </c>
      <c r="U22" s="60">
        <f t="shared" si="4"/>
        <v>69.966646146709408</v>
      </c>
      <c r="V22" s="55">
        <f>ROUND(P22*1.24,3)</f>
        <v>983.73199999999997</v>
      </c>
      <c r="W22" s="56">
        <f>ROUND(Q22*1.24,3)</f>
        <v>818.57500000000005</v>
      </c>
      <c r="X22" s="57">
        <f t="shared" si="5"/>
        <v>231.00976892729662</v>
      </c>
      <c r="Y22" s="58">
        <f t="shared" si="6"/>
        <v>192.22595340973137</v>
      </c>
      <c r="Z22" s="61">
        <v>6</v>
      </c>
      <c r="AA22" s="123">
        <f t="shared" si="7"/>
        <v>22.480830000000001</v>
      </c>
      <c r="AB22" s="118">
        <v>22480.83</v>
      </c>
      <c r="AC22" s="113" t="s">
        <v>34</v>
      </c>
      <c r="AD22" s="64"/>
    </row>
    <row r="23" spans="1:30" s="65" customFormat="1" ht="48.75" customHeight="1">
      <c r="A23" s="149">
        <v>13</v>
      </c>
      <c r="B23" s="151">
        <v>13</v>
      </c>
      <c r="C23" s="115" t="str">
        <f>RIGHT(E23,46)</f>
        <v>Bulevardul Nicolae Titulescu nr. 117, Blocul 4</v>
      </c>
      <c r="D23" s="75" t="str">
        <f t="shared" si="8"/>
        <v>Reabilitare termică a imobilului din</v>
      </c>
      <c r="E23" s="76" t="s">
        <v>64</v>
      </c>
      <c r="F23" s="77">
        <v>1983</v>
      </c>
      <c r="G23" s="84" t="s">
        <v>65</v>
      </c>
      <c r="H23" s="62">
        <v>54</v>
      </c>
      <c r="I23" s="79" t="s">
        <v>66</v>
      </c>
      <c r="J23" s="80">
        <v>417</v>
      </c>
      <c r="K23" s="80">
        <f t="shared" si="0"/>
        <v>5502.84</v>
      </c>
      <c r="L23" s="71">
        <v>475.78</v>
      </c>
      <c r="M23" s="71">
        <v>1915.65</v>
      </c>
      <c r="N23" s="71">
        <v>3556.21</v>
      </c>
      <c r="O23" s="53">
        <v>5919.84</v>
      </c>
      <c r="P23" s="55">
        <v>1918.714668587339</v>
      </c>
      <c r="Q23" s="56">
        <v>1596.012251352</v>
      </c>
      <c r="R23" s="56">
        <f t="shared" si="1"/>
        <v>450.57173318320002</v>
      </c>
      <c r="S23" s="81">
        <f t="shared" si="2"/>
        <v>374.79153000000002</v>
      </c>
      <c r="T23" s="82">
        <f t="shared" si="3"/>
        <v>76.112147149787845</v>
      </c>
      <c r="U23" s="83">
        <f t="shared" si="4"/>
        <v>63.311091178139947</v>
      </c>
      <c r="V23" s="55">
        <f>ROUNDUP(P23*1.24,3)</f>
        <v>2379.2070000000003</v>
      </c>
      <c r="W23" s="56">
        <f>ROUND(Q23*1.24,3)</f>
        <v>1979.0550000000001</v>
      </c>
      <c r="X23" s="56">
        <f t="shared" si="5"/>
        <v>558.70913958294204</v>
      </c>
      <c r="Y23" s="81">
        <f t="shared" si="6"/>
        <v>464.74145218861548</v>
      </c>
      <c r="Z23" s="61">
        <v>5</v>
      </c>
      <c r="AA23" s="123">
        <f t="shared" si="7"/>
        <v>55.835769999999997</v>
      </c>
      <c r="AB23" s="118">
        <v>55835.77</v>
      </c>
      <c r="AC23" s="113" t="s">
        <v>51</v>
      </c>
      <c r="AD23" s="64"/>
    </row>
    <row r="24" spans="1:30" s="65" customFormat="1" ht="48.75" customHeight="1">
      <c r="A24" s="149">
        <v>14</v>
      </c>
      <c r="B24" s="151">
        <v>14</v>
      </c>
      <c r="C24" s="115" t="str">
        <f>RIGHT(E24,43)</f>
        <v>Strada Horia Măcelariu nr. 18, Blocul 20/1A</v>
      </c>
      <c r="D24" s="75" t="str">
        <f t="shared" si="8"/>
        <v>Reabilitare termică a imobilului din</v>
      </c>
      <c r="E24" s="76" t="s">
        <v>67</v>
      </c>
      <c r="F24" s="77">
        <v>1982</v>
      </c>
      <c r="G24" s="78" t="s">
        <v>68</v>
      </c>
      <c r="H24" s="62">
        <v>39</v>
      </c>
      <c r="I24" s="79" t="s">
        <v>69</v>
      </c>
      <c r="J24" s="80">
        <v>0</v>
      </c>
      <c r="K24" s="80">
        <f t="shared" si="0"/>
        <v>3806</v>
      </c>
      <c r="L24" s="71">
        <v>602</v>
      </c>
      <c r="M24" s="71">
        <v>1325.83</v>
      </c>
      <c r="N24" s="71">
        <v>2601.79</v>
      </c>
      <c r="O24" s="53">
        <v>3806</v>
      </c>
      <c r="P24" s="55">
        <v>1495.8865462300769</v>
      </c>
      <c r="Q24" s="56">
        <v>1254.2253724232003</v>
      </c>
      <c r="R24" s="56">
        <f t="shared" si="1"/>
        <v>351.27901235912009</v>
      </c>
      <c r="S24" s="81">
        <f t="shared" si="2"/>
        <v>294.52972300000005</v>
      </c>
      <c r="T24" s="82">
        <f t="shared" si="3"/>
        <v>92.296114650320575</v>
      </c>
      <c r="U24" s="83">
        <f t="shared" si="4"/>
        <v>77.385633998949046</v>
      </c>
      <c r="V24" s="55">
        <f>ROUNDUP(P24*1.24,3)</f>
        <v>1854.8999999999999</v>
      </c>
      <c r="W24" s="56">
        <f>ROUND(Q24*1.24,3)</f>
        <v>1555.239</v>
      </c>
      <c r="X24" s="56">
        <f>ROUNDDOWN(V24/$W$7,3)</f>
        <v>435.58600000000001</v>
      </c>
      <c r="Y24" s="81">
        <f t="shared" ref="Y24:Y42" si="9">W24/$W$7</f>
        <v>365.21674807439416</v>
      </c>
      <c r="Z24" s="61">
        <v>5</v>
      </c>
      <c r="AA24" s="123">
        <f t="shared" si="7"/>
        <v>38.6173</v>
      </c>
      <c r="AB24" s="118">
        <v>38617.300000000003</v>
      </c>
      <c r="AC24" s="113" t="s">
        <v>51</v>
      </c>
      <c r="AD24" s="64"/>
    </row>
    <row r="25" spans="1:30" s="65" customFormat="1" ht="48.75" customHeight="1">
      <c r="A25" s="149">
        <v>15</v>
      </c>
      <c r="B25" s="151">
        <v>15</v>
      </c>
      <c r="C25" s="115" t="str">
        <f>RIGHT(E25,46)</f>
        <v>Bulevardul Iancu de Hunedoara nr. 6, Blocul H4</v>
      </c>
      <c r="D25" s="75" t="str">
        <f t="shared" si="8"/>
        <v>Reabilitare termică a imobilului din</v>
      </c>
      <c r="E25" s="76" t="s">
        <v>70</v>
      </c>
      <c r="F25" s="77">
        <v>1987</v>
      </c>
      <c r="G25" s="84" t="s">
        <v>71</v>
      </c>
      <c r="H25" s="62">
        <v>31</v>
      </c>
      <c r="I25" s="79" t="s">
        <v>72</v>
      </c>
      <c r="J25" s="80">
        <v>399</v>
      </c>
      <c r="K25" s="80">
        <f t="shared" si="0"/>
        <v>4366</v>
      </c>
      <c r="L25" s="71">
        <v>463</v>
      </c>
      <c r="M25" s="71">
        <v>1401.24</v>
      </c>
      <c r="N25" s="71">
        <v>3703.7</v>
      </c>
      <c r="O25" s="53">
        <v>4765</v>
      </c>
      <c r="P25" s="55">
        <v>1653.7289573361593</v>
      </c>
      <c r="Q25" s="56">
        <v>1379.6690513440001</v>
      </c>
      <c r="R25" s="56">
        <f t="shared" si="1"/>
        <v>388.34514309039997</v>
      </c>
      <c r="S25" s="81">
        <f t="shared" si="2"/>
        <v>323.98766000000001</v>
      </c>
      <c r="T25" s="82">
        <f t="shared" si="3"/>
        <v>81.499505370493182</v>
      </c>
      <c r="U25" s="83">
        <f t="shared" si="4"/>
        <v>67.993213011542494</v>
      </c>
      <c r="V25" s="55">
        <f>ROUND(P25*1.24,3)</f>
        <v>2050.6239999999998</v>
      </c>
      <c r="W25" s="56">
        <f>ROUND(Q25*1.24,3)</f>
        <v>1710.79</v>
      </c>
      <c r="X25" s="56">
        <f t="shared" ref="X25:X54" si="10">V25/$W$7</f>
        <v>481.54799924854399</v>
      </c>
      <c r="Y25" s="81">
        <f t="shared" si="9"/>
        <v>401.74478677437537</v>
      </c>
      <c r="Z25" s="61">
        <v>5</v>
      </c>
      <c r="AA25" s="123">
        <f t="shared" si="7"/>
        <v>44.299289999999999</v>
      </c>
      <c r="AB25" s="118">
        <v>44299.29</v>
      </c>
      <c r="AC25" s="113" t="s">
        <v>51</v>
      </c>
      <c r="AD25" s="64"/>
    </row>
    <row r="26" spans="1:30" s="65" customFormat="1" ht="48.75" customHeight="1">
      <c r="A26" s="149">
        <v>16</v>
      </c>
      <c r="B26" s="151">
        <v>16</v>
      </c>
      <c r="C26" s="115" t="str">
        <f>RIGHT(E26,36)</f>
        <v>Strada Siriului nr. 5-11, Blocul 16F</v>
      </c>
      <c r="D26" s="75" t="str">
        <f t="shared" si="8"/>
        <v>Reabilitare termică a imobilului din</v>
      </c>
      <c r="E26" s="76" t="s">
        <v>73</v>
      </c>
      <c r="F26" s="77">
        <v>1986</v>
      </c>
      <c r="G26" s="78" t="s">
        <v>74</v>
      </c>
      <c r="H26" s="62">
        <v>66</v>
      </c>
      <c r="I26" s="79" t="s">
        <v>69</v>
      </c>
      <c r="J26" s="80">
        <v>0</v>
      </c>
      <c r="K26" s="71">
        <f t="shared" si="0"/>
        <v>7190.2</v>
      </c>
      <c r="L26" s="71">
        <v>1133.93</v>
      </c>
      <c r="M26" s="71">
        <v>2518.7600000000002</v>
      </c>
      <c r="N26" s="71">
        <v>4785.07</v>
      </c>
      <c r="O26" s="53">
        <v>7190.2</v>
      </c>
      <c r="P26" s="55">
        <v>2956.2178459166989</v>
      </c>
      <c r="Q26" s="56">
        <v>2484.1554826960005</v>
      </c>
      <c r="R26" s="56">
        <f t="shared" si="1"/>
        <v>694.20858677360013</v>
      </c>
      <c r="S26" s="81">
        <f t="shared" si="2"/>
        <v>583.35419000000013</v>
      </c>
      <c r="T26" s="82">
        <f t="shared" si="3"/>
        <v>96.549273563127599</v>
      </c>
      <c r="U26" s="83">
        <f t="shared" si="4"/>
        <v>81.131844733108977</v>
      </c>
      <c r="V26" s="55">
        <f>ROUND(P26*1.24,3)</f>
        <v>3665.71</v>
      </c>
      <c r="W26" s="56">
        <f>ROUNDDOWN(Q26*1.24,3)</f>
        <v>3080.3519999999999</v>
      </c>
      <c r="X26" s="56">
        <f t="shared" si="10"/>
        <v>860.81861732105961</v>
      </c>
      <c r="Y26" s="81">
        <f t="shared" si="9"/>
        <v>723.35900807815142</v>
      </c>
      <c r="Z26" s="61">
        <v>5</v>
      </c>
      <c r="AA26" s="123">
        <f t="shared" si="7"/>
        <v>72.952780000000004</v>
      </c>
      <c r="AB26" s="118">
        <v>72952.78</v>
      </c>
      <c r="AC26" s="114" t="s">
        <v>51</v>
      </c>
      <c r="AD26" s="64"/>
    </row>
    <row r="27" spans="1:30" s="65" customFormat="1" ht="48.75" customHeight="1">
      <c r="A27" s="149">
        <v>17</v>
      </c>
      <c r="B27" s="151">
        <v>17</v>
      </c>
      <c r="C27" s="115" t="str">
        <f>RIGHT(E27,47)</f>
        <v>Strada Smaranda Brăescu nr. 14-16-18, Blocul 2B</v>
      </c>
      <c r="D27" s="45" t="str">
        <f t="shared" si="8"/>
        <v>Reabilitare termică a imobilului din</v>
      </c>
      <c r="E27" s="46" t="s">
        <v>75</v>
      </c>
      <c r="F27" s="66">
        <v>1983</v>
      </c>
      <c r="G27" s="67" t="s">
        <v>74</v>
      </c>
      <c r="H27" s="62">
        <v>48</v>
      </c>
      <c r="I27" s="50" t="s">
        <v>76</v>
      </c>
      <c r="J27" s="69">
        <v>0</v>
      </c>
      <c r="K27" s="69">
        <f t="shared" si="0"/>
        <v>4511.67</v>
      </c>
      <c r="L27" s="70">
        <v>759.83</v>
      </c>
      <c r="M27" s="71"/>
      <c r="N27" s="70">
        <v>3609.34</v>
      </c>
      <c r="O27" s="52">
        <v>4511.67</v>
      </c>
      <c r="P27" s="55">
        <v>1612.2750000000001</v>
      </c>
      <c r="Q27" s="56">
        <v>1342.471</v>
      </c>
      <c r="R27" s="57">
        <f t="shared" si="1"/>
        <v>378.61051099004322</v>
      </c>
      <c r="S27" s="58">
        <f t="shared" si="2"/>
        <v>315.25244223182415</v>
      </c>
      <c r="T27" s="59">
        <f t="shared" si="3"/>
        <v>83.918041654208579</v>
      </c>
      <c r="U27" s="60">
        <f t="shared" si="4"/>
        <v>69.874889393910493</v>
      </c>
      <c r="V27" s="55">
        <f>ROUND(P27*1.24,3)</f>
        <v>1999.221</v>
      </c>
      <c r="W27" s="56">
        <f>ROUND(Q27*1.24,3)</f>
        <v>1664.664</v>
      </c>
      <c r="X27" s="57">
        <f t="shared" si="10"/>
        <v>469.47703362765361</v>
      </c>
      <c r="Y27" s="58">
        <f t="shared" si="9"/>
        <v>390.91301897426263</v>
      </c>
      <c r="Z27" s="61">
        <v>6</v>
      </c>
      <c r="AA27" s="123">
        <f t="shared" si="7"/>
        <v>45.777320000000003</v>
      </c>
      <c r="AB27" s="118">
        <v>45777.32</v>
      </c>
      <c r="AC27" s="113" t="s">
        <v>34</v>
      </c>
      <c r="AD27" s="64"/>
    </row>
    <row r="28" spans="1:30" s="65" customFormat="1" ht="48.75" customHeight="1">
      <c r="A28" s="149">
        <v>18</v>
      </c>
      <c r="B28" s="151">
        <v>18</v>
      </c>
      <c r="C28" s="115" t="str">
        <f>RIGHT(E28,40)</f>
        <v>Strada Sfânta Maria nr. 1-5, Blocul 10A4</v>
      </c>
      <c r="D28" s="45" t="str">
        <f t="shared" si="8"/>
        <v>Reabilitare termică a imobilului din</v>
      </c>
      <c r="E28" s="46" t="s">
        <v>77</v>
      </c>
      <c r="F28" s="66">
        <v>1983</v>
      </c>
      <c r="G28" s="48" t="s">
        <v>78</v>
      </c>
      <c r="H28" s="62">
        <v>54</v>
      </c>
      <c r="I28" s="50" t="s">
        <v>79</v>
      </c>
      <c r="J28" s="69">
        <v>0</v>
      </c>
      <c r="K28" s="69">
        <f t="shared" si="0"/>
        <v>5377</v>
      </c>
      <c r="L28" s="70">
        <v>523.1</v>
      </c>
      <c r="M28" s="71"/>
      <c r="N28" s="70">
        <v>4301.6000000000004</v>
      </c>
      <c r="O28" s="52">
        <v>5377</v>
      </c>
      <c r="P28" s="55">
        <v>1912.7650000000001</v>
      </c>
      <c r="Q28" s="56">
        <v>1592.5550000000001</v>
      </c>
      <c r="R28" s="57">
        <f t="shared" si="1"/>
        <v>449.17457260943081</v>
      </c>
      <c r="S28" s="58">
        <f t="shared" si="2"/>
        <v>373.97966372346423</v>
      </c>
      <c r="T28" s="59">
        <f t="shared" si="3"/>
        <v>83.536279079306453</v>
      </c>
      <c r="U28" s="60">
        <f t="shared" si="4"/>
        <v>69.551732141243122</v>
      </c>
      <c r="V28" s="55">
        <f>ROUNDDOWN(P28*1.24,3)</f>
        <v>2371.828</v>
      </c>
      <c r="W28" s="56">
        <f>ROUNDUP(Q28*1.24,3)</f>
        <v>1974.769</v>
      </c>
      <c r="X28" s="57">
        <f t="shared" si="10"/>
        <v>556.97632913770428</v>
      </c>
      <c r="Y28" s="58">
        <f t="shared" si="9"/>
        <v>463.73497088108212</v>
      </c>
      <c r="Z28" s="61">
        <v>4</v>
      </c>
      <c r="AA28" s="123">
        <f t="shared" si="7"/>
        <v>54.55731999999999</v>
      </c>
      <c r="AB28" s="118">
        <v>54557.319999999992</v>
      </c>
      <c r="AC28" s="113" t="s">
        <v>34</v>
      </c>
      <c r="AD28" s="64"/>
    </row>
    <row r="29" spans="1:30" s="65" customFormat="1" ht="48.75" customHeight="1">
      <c r="A29" s="149">
        <v>19</v>
      </c>
      <c r="B29" s="151">
        <v>19</v>
      </c>
      <c r="C29" s="115" t="str">
        <f>RIGHT(E29,32)</f>
        <v>Calea Griviţei nr. 212, Blocul J</v>
      </c>
      <c r="D29" s="75" t="str">
        <f t="shared" si="8"/>
        <v>Reabilitare termică a imobilului din</v>
      </c>
      <c r="E29" s="76" t="s">
        <v>80</v>
      </c>
      <c r="F29" s="77">
        <v>1960</v>
      </c>
      <c r="G29" s="84" t="s">
        <v>81</v>
      </c>
      <c r="H29" s="62">
        <v>324</v>
      </c>
      <c r="I29" s="79" t="s">
        <v>82</v>
      </c>
      <c r="J29" s="80">
        <v>0</v>
      </c>
      <c r="K29" s="80">
        <f t="shared" si="0"/>
        <v>26460.14</v>
      </c>
      <c r="L29" s="71">
        <v>2562</v>
      </c>
      <c r="M29" s="71">
        <v>10565.65</v>
      </c>
      <c r="N29" s="71">
        <v>19058.5</v>
      </c>
      <c r="O29" s="53">
        <v>26460.14</v>
      </c>
      <c r="P29" s="55">
        <v>9229.818301261088</v>
      </c>
      <c r="Q29" s="56">
        <v>7708.157902856</v>
      </c>
      <c r="R29" s="56">
        <f t="shared" si="1"/>
        <v>2167.4380756296</v>
      </c>
      <c r="S29" s="81">
        <f t="shared" si="2"/>
        <v>1810.1065900000001</v>
      </c>
      <c r="T29" s="82">
        <f t="shared" si="3"/>
        <v>81.913326068176517</v>
      </c>
      <c r="U29" s="83">
        <f t="shared" si="4"/>
        <v>68.408806227026773</v>
      </c>
      <c r="V29" s="55">
        <f>ROUNDDOWN(P29*1.24,3)</f>
        <v>11444.974</v>
      </c>
      <c r="W29" s="56">
        <f>ROUND(Q29*1.24,3)</f>
        <v>9558.116</v>
      </c>
      <c r="X29" s="56">
        <f t="shared" si="10"/>
        <v>2687.6230509111406</v>
      </c>
      <c r="Y29" s="81">
        <f t="shared" si="9"/>
        <v>2244.5322186736803</v>
      </c>
      <c r="Z29" s="61">
        <v>5</v>
      </c>
      <c r="AA29" s="123">
        <f t="shared" si="7"/>
        <v>268.47438</v>
      </c>
      <c r="AB29" s="118">
        <v>268474.38</v>
      </c>
      <c r="AC29" s="113" t="s">
        <v>51</v>
      </c>
      <c r="AD29" s="64"/>
    </row>
    <row r="30" spans="1:30" s="65" customFormat="1" ht="48.75" customHeight="1">
      <c r="A30" s="149">
        <v>20</v>
      </c>
      <c r="B30" s="151">
        <v>20</v>
      </c>
      <c r="C30" s="115" t="str">
        <f>RIGHT(E30,39)</f>
        <v>Victoriei nr. 83-85, Blocul B, sc. A, B</v>
      </c>
      <c r="D30" s="45" t="str">
        <f t="shared" si="8"/>
        <v>Reabilitare termică a imobilului din</v>
      </c>
      <c r="E30" s="85" t="s">
        <v>83</v>
      </c>
      <c r="F30" s="86">
        <v>1980</v>
      </c>
      <c r="G30" s="87" t="s">
        <v>84</v>
      </c>
      <c r="H30" s="88">
        <v>48</v>
      </c>
      <c r="I30" s="89" t="s">
        <v>79</v>
      </c>
      <c r="J30" s="90">
        <v>833.13</v>
      </c>
      <c r="K30" s="90">
        <f t="shared" si="0"/>
        <v>6072.54</v>
      </c>
      <c r="L30" s="91">
        <v>717.54</v>
      </c>
      <c r="M30" s="92"/>
      <c r="N30" s="91">
        <v>4858.03</v>
      </c>
      <c r="O30" s="93">
        <v>6905.67</v>
      </c>
      <c r="P30" s="94">
        <v>2165.3029999999999</v>
      </c>
      <c r="Q30" s="95">
        <v>1792.99</v>
      </c>
      <c r="R30" s="96">
        <f t="shared" si="1"/>
        <v>508.47806687957916</v>
      </c>
      <c r="S30" s="97">
        <f t="shared" si="2"/>
        <v>421.04781138455758</v>
      </c>
      <c r="T30" s="59">
        <f t="shared" si="3"/>
        <v>73.631967192115923</v>
      </c>
      <c r="U30" s="60">
        <f t="shared" si="4"/>
        <v>60.971319420788653</v>
      </c>
      <c r="V30" s="94">
        <f>ROUND(P30*1.24,3)</f>
        <v>2684.9760000000001</v>
      </c>
      <c r="W30" s="95">
        <f>ROUND(Q30*1.24,3)</f>
        <v>2223.308</v>
      </c>
      <c r="X30" s="96">
        <f t="shared" si="10"/>
        <v>630.51286868307352</v>
      </c>
      <c r="Y30" s="97">
        <f t="shared" si="9"/>
        <v>522.09938004884464</v>
      </c>
      <c r="Z30" s="61">
        <v>6</v>
      </c>
      <c r="AA30" s="123">
        <f t="shared" si="7"/>
        <v>61.614570000000001</v>
      </c>
      <c r="AB30" s="118">
        <v>61614.57</v>
      </c>
      <c r="AC30" s="113" t="s">
        <v>34</v>
      </c>
      <c r="AD30" s="64"/>
    </row>
    <row r="31" spans="1:30" s="65" customFormat="1" ht="48.75" customHeight="1">
      <c r="A31" s="149">
        <v>21</v>
      </c>
      <c r="B31" s="151">
        <v>21</v>
      </c>
      <c r="C31" s="115" t="str">
        <f>RIGHT(E31,57)</f>
        <v>Strada George Valentin Bibescu nr. 16, Blocul XII5, sc. 1</v>
      </c>
      <c r="D31" s="45" t="str">
        <f t="shared" si="8"/>
        <v>Reabilitare termică a imobilului din</v>
      </c>
      <c r="E31" s="46" t="s">
        <v>85</v>
      </c>
      <c r="F31" s="86">
        <v>1983</v>
      </c>
      <c r="G31" s="87" t="s">
        <v>86</v>
      </c>
      <c r="H31" s="88">
        <v>8</v>
      </c>
      <c r="I31" s="89" t="s">
        <v>60</v>
      </c>
      <c r="J31" s="90">
        <v>0</v>
      </c>
      <c r="K31" s="90">
        <f t="shared" si="0"/>
        <v>890.56</v>
      </c>
      <c r="L31" s="91">
        <v>171.44</v>
      </c>
      <c r="M31" s="92"/>
      <c r="N31" s="91">
        <v>712.44</v>
      </c>
      <c r="O31" s="98">
        <v>890.56</v>
      </c>
      <c r="P31" s="94">
        <v>320.13799999999998</v>
      </c>
      <c r="Q31" s="95">
        <v>265.86399999999998</v>
      </c>
      <c r="R31" s="96">
        <f t="shared" si="1"/>
        <v>75.178001127183919</v>
      </c>
      <c r="S31" s="97">
        <f t="shared" si="2"/>
        <v>62.432838624835611</v>
      </c>
      <c r="T31" s="59">
        <f t="shared" si="3"/>
        <v>84.416548157545733</v>
      </c>
      <c r="U31" s="60">
        <f t="shared" si="4"/>
        <v>70.10514577887578</v>
      </c>
      <c r="V31" s="94">
        <f>ROUND(P31*1.24,3)</f>
        <v>396.971</v>
      </c>
      <c r="W31" s="95">
        <f>ROUNDUP(Q31*1.24,3)</f>
        <v>329.67199999999997</v>
      </c>
      <c r="X31" s="96">
        <f t="shared" si="10"/>
        <v>93.220693218110085</v>
      </c>
      <c r="Y31" s="97">
        <f t="shared" si="9"/>
        <v>77.416870185985346</v>
      </c>
      <c r="Z31" s="61">
        <v>4</v>
      </c>
      <c r="AA31" s="123">
        <f t="shared" si="7"/>
        <v>9.0359999999999996</v>
      </c>
      <c r="AB31" s="118">
        <v>9036</v>
      </c>
      <c r="AC31" s="113" t="s">
        <v>34</v>
      </c>
      <c r="AD31" s="64"/>
    </row>
    <row r="32" spans="1:30" s="65" customFormat="1" ht="48.75" customHeight="1">
      <c r="A32" s="149">
        <v>22</v>
      </c>
      <c r="B32" s="151">
        <v>22</v>
      </c>
      <c r="C32" s="115" t="str">
        <f>RIGHT(E32,37)</f>
        <v>Strada Presei nr. 2, Blocul 26, sc. B</v>
      </c>
      <c r="D32" s="45" t="str">
        <f t="shared" si="8"/>
        <v>Reabilitare termică a imobilului din</v>
      </c>
      <c r="E32" s="85" t="s">
        <v>87</v>
      </c>
      <c r="F32" s="86">
        <v>1960</v>
      </c>
      <c r="G32" s="87" t="s">
        <v>88</v>
      </c>
      <c r="H32" s="88">
        <v>16</v>
      </c>
      <c r="I32" s="50" t="s">
        <v>89</v>
      </c>
      <c r="J32" s="90">
        <v>0</v>
      </c>
      <c r="K32" s="90">
        <f t="shared" si="0"/>
        <v>1228.22</v>
      </c>
      <c r="L32" s="91">
        <v>310.33999999999997</v>
      </c>
      <c r="M32" s="92"/>
      <c r="N32" s="91">
        <v>962.3</v>
      </c>
      <c r="O32" s="93">
        <v>1228.22</v>
      </c>
      <c r="P32" s="94">
        <v>436.83100000000002</v>
      </c>
      <c r="Q32" s="95">
        <v>362.964</v>
      </c>
      <c r="R32" s="96">
        <f t="shared" si="1"/>
        <v>102.58101634416683</v>
      </c>
      <c r="S32" s="97">
        <f t="shared" si="2"/>
        <v>85.23482998309224</v>
      </c>
      <c r="T32" s="59">
        <f t="shared" si="3"/>
        <v>83.520066717824847</v>
      </c>
      <c r="U32" s="60">
        <f t="shared" si="4"/>
        <v>69.39703797617058</v>
      </c>
      <c r="V32" s="94">
        <f>ROUNDUP(P32*1.24,3)</f>
        <v>541.67099999999994</v>
      </c>
      <c r="W32" s="95">
        <f t="shared" ref="W32:W37" si="11">ROUND(Q32*1.24,3)</f>
        <v>450.07499999999999</v>
      </c>
      <c r="X32" s="96">
        <f t="shared" si="10"/>
        <v>127.20059177155738</v>
      </c>
      <c r="Y32" s="97">
        <f t="shared" si="9"/>
        <v>105.69110464024047</v>
      </c>
      <c r="Z32" s="61">
        <v>4</v>
      </c>
      <c r="AA32" s="123">
        <f t="shared" si="7"/>
        <v>12.46204</v>
      </c>
      <c r="AB32" s="118">
        <v>12462.04</v>
      </c>
      <c r="AC32" s="113" t="s">
        <v>34</v>
      </c>
      <c r="AD32" s="64"/>
    </row>
    <row r="33" spans="1:30" s="65" customFormat="1" ht="48.75" customHeight="1">
      <c r="A33" s="149">
        <v>23</v>
      </c>
      <c r="B33" s="151">
        <v>23</v>
      </c>
      <c r="C33" s="115" t="str">
        <f>RIGHT(E33,45)</f>
        <v>Calea Griviţei nr. 395, Blocul M, sc. 2, 3, 4</v>
      </c>
      <c r="D33" s="75" t="str">
        <f t="shared" si="8"/>
        <v>Reabilitare termică a imobilului din</v>
      </c>
      <c r="E33" s="99" t="s">
        <v>90</v>
      </c>
      <c r="F33" s="100">
        <v>1961</v>
      </c>
      <c r="G33" s="101" t="s">
        <v>91</v>
      </c>
      <c r="H33" s="88">
        <v>93</v>
      </c>
      <c r="I33" s="102" t="s">
        <v>82</v>
      </c>
      <c r="J33" s="103">
        <v>879</v>
      </c>
      <c r="K33" s="103">
        <f t="shared" si="0"/>
        <v>7984.7099999999991</v>
      </c>
      <c r="L33" s="92">
        <v>879.95</v>
      </c>
      <c r="M33" s="92">
        <v>3115.16</v>
      </c>
      <c r="N33" s="92">
        <v>5483.6</v>
      </c>
      <c r="O33" s="104">
        <v>8863.7099999999991</v>
      </c>
      <c r="P33" s="94">
        <v>3128.3845014911658</v>
      </c>
      <c r="Q33" s="95">
        <v>2613.0489042319996</v>
      </c>
      <c r="R33" s="95">
        <f t="shared" si="1"/>
        <v>734.63847959119994</v>
      </c>
      <c r="S33" s="105">
        <f t="shared" si="2"/>
        <v>613.62222999999994</v>
      </c>
      <c r="T33" s="82">
        <f t="shared" si="3"/>
        <v>82.881601450318215</v>
      </c>
      <c r="U33" s="83">
        <f t="shared" si="4"/>
        <v>69.228599536762815</v>
      </c>
      <c r="V33" s="94">
        <f t="shared" ref="V33:V38" si="12">ROUND(P33*1.24,3)</f>
        <v>3879.1970000000001</v>
      </c>
      <c r="W33" s="95">
        <f t="shared" si="11"/>
        <v>3240.181</v>
      </c>
      <c r="X33" s="95">
        <f t="shared" si="10"/>
        <v>910.95176592147288</v>
      </c>
      <c r="Y33" s="105">
        <f t="shared" si="9"/>
        <v>760.89164944580125</v>
      </c>
      <c r="Z33" s="61">
        <v>5</v>
      </c>
      <c r="AA33" s="123">
        <f t="shared" si="7"/>
        <v>81.019190000000009</v>
      </c>
      <c r="AB33" s="118">
        <v>81019.19</v>
      </c>
      <c r="AC33" s="113" t="s">
        <v>51</v>
      </c>
      <c r="AD33" s="64"/>
    </row>
    <row r="34" spans="1:30" s="65" customFormat="1" ht="48.75" customHeight="1">
      <c r="A34" s="149">
        <v>24</v>
      </c>
      <c r="B34" s="151">
        <v>24</v>
      </c>
      <c r="C34" s="115" t="str">
        <f>RIGHT(E34,59)</f>
        <v>Bulevardul Nicolae Titulescu nr. 39-49, Blocul 12, sc. A, B</v>
      </c>
      <c r="D34" s="45" t="str">
        <f t="shared" si="8"/>
        <v>Reabilitare termică a imobilului din</v>
      </c>
      <c r="E34" s="46" t="s">
        <v>92</v>
      </c>
      <c r="F34" s="86">
        <v>1979</v>
      </c>
      <c r="G34" s="87" t="s">
        <v>86</v>
      </c>
      <c r="H34" s="88">
        <v>110</v>
      </c>
      <c r="I34" s="89" t="s">
        <v>93</v>
      </c>
      <c r="J34" s="90">
        <v>1136.94</v>
      </c>
      <c r="K34" s="90">
        <f t="shared" si="0"/>
        <v>10499.93</v>
      </c>
      <c r="L34" s="91">
        <v>919.48</v>
      </c>
      <c r="M34" s="92"/>
      <c r="N34" s="91">
        <v>8662.98</v>
      </c>
      <c r="O34" s="93">
        <v>11636.87</v>
      </c>
      <c r="P34" s="94">
        <v>3895.33</v>
      </c>
      <c r="Q34" s="95">
        <v>3235.8679999999999</v>
      </c>
      <c r="R34" s="96">
        <f t="shared" si="1"/>
        <v>914.74027803870001</v>
      </c>
      <c r="S34" s="97">
        <f t="shared" si="2"/>
        <v>759.87882772872445</v>
      </c>
      <c r="T34" s="59">
        <f t="shared" si="3"/>
        <v>78.607072008082923</v>
      </c>
      <c r="U34" s="60">
        <f t="shared" si="4"/>
        <v>65.299245220469459</v>
      </c>
      <c r="V34" s="94">
        <f t="shared" si="12"/>
        <v>4830.2089999999998</v>
      </c>
      <c r="W34" s="95">
        <f t="shared" si="11"/>
        <v>4012.4760000000001</v>
      </c>
      <c r="X34" s="96">
        <f t="shared" si="10"/>
        <v>1134.2778978019912</v>
      </c>
      <c r="Y34" s="97">
        <f t="shared" si="9"/>
        <v>942.24967123802367</v>
      </c>
      <c r="Z34" s="61">
        <v>6</v>
      </c>
      <c r="AA34" s="123">
        <f t="shared" si="7"/>
        <v>106.53675</v>
      </c>
      <c r="AB34" s="118">
        <v>106536.75</v>
      </c>
      <c r="AC34" s="113" t="s">
        <v>34</v>
      </c>
      <c r="AD34" s="64"/>
    </row>
    <row r="35" spans="1:30" s="65" customFormat="1" ht="48.75" customHeight="1">
      <c r="A35" s="149">
        <v>25</v>
      </c>
      <c r="B35" s="151">
        <v>25</v>
      </c>
      <c r="C35" s="116" t="str">
        <f>RIGHT(E35,51)</f>
        <v>din Strada Dinicu Golescu nr. 31, Blocul 1, scara 1</v>
      </c>
      <c r="D35" s="45"/>
      <c r="E35" s="85" t="s">
        <v>94</v>
      </c>
      <c r="F35" s="86"/>
      <c r="G35" s="87"/>
      <c r="H35" s="88">
        <v>33</v>
      </c>
      <c r="I35" s="89" t="s">
        <v>95</v>
      </c>
      <c r="J35" s="90">
        <v>0</v>
      </c>
      <c r="K35" s="90">
        <f t="shared" si="0"/>
        <v>2671</v>
      </c>
      <c r="L35" s="91"/>
      <c r="M35" s="92"/>
      <c r="N35" s="91">
        <v>2129.6999999999998</v>
      </c>
      <c r="O35" s="104">
        <v>2671</v>
      </c>
      <c r="P35" s="94">
        <f>V35/1.24</f>
        <v>966.5290322580646</v>
      </c>
      <c r="Q35" s="95">
        <f>W35/1.24</f>
        <v>814.45806451612907</v>
      </c>
      <c r="R35" s="96">
        <f t="shared" si="1"/>
        <v>226.96999630332158</v>
      </c>
      <c r="S35" s="97">
        <f t="shared" si="2"/>
        <v>191.25917351966208</v>
      </c>
      <c r="T35" s="59">
        <f t="shared" si="3"/>
        <v>84.975663161108784</v>
      </c>
      <c r="U35" s="60">
        <f t="shared" si="4"/>
        <v>71.605830595156149</v>
      </c>
      <c r="V35" s="94">
        <v>1198.4960000000001</v>
      </c>
      <c r="W35" s="95">
        <v>1009.928</v>
      </c>
      <c r="X35" s="96">
        <f t="shared" si="10"/>
        <v>281.44279541611877</v>
      </c>
      <c r="Y35" s="97">
        <f t="shared" si="9"/>
        <v>237.16137516438098</v>
      </c>
      <c r="Z35" s="61"/>
      <c r="AA35" s="123">
        <f t="shared" si="7"/>
        <v>27.101089999999999</v>
      </c>
      <c r="AB35" s="118">
        <v>27101.09</v>
      </c>
      <c r="AC35" s="113" t="s">
        <v>47</v>
      </c>
      <c r="AD35" s="64"/>
    </row>
    <row r="36" spans="1:30" s="177" customFormat="1" ht="48.75" customHeight="1">
      <c r="A36" s="149">
        <v>26</v>
      </c>
      <c r="B36" s="151">
        <v>26</v>
      </c>
      <c r="C36" s="116" t="str">
        <f>RIGHT(E36,47)</f>
        <v>Strada Dinicu Golescu nr. 31, Blocul 1, scara 3</v>
      </c>
      <c r="D36" s="45"/>
      <c r="E36" s="46" t="s">
        <v>96</v>
      </c>
      <c r="F36" s="66"/>
      <c r="G36" s="48"/>
      <c r="H36" s="62">
        <v>33</v>
      </c>
      <c r="I36" s="50" t="s">
        <v>95</v>
      </c>
      <c r="J36" s="69">
        <v>0</v>
      </c>
      <c r="K36" s="69">
        <f t="shared" si="0"/>
        <v>2600</v>
      </c>
      <c r="L36" s="70"/>
      <c r="M36" s="71"/>
      <c r="N36" s="70">
        <v>2129.6999999999998</v>
      </c>
      <c r="O36" s="53">
        <v>2600</v>
      </c>
      <c r="P36" s="55">
        <f>V36/1.24</f>
        <v>948.58467741935476</v>
      </c>
      <c r="Q36" s="56">
        <f>W36/1.24</f>
        <v>798.50645161290322</v>
      </c>
      <c r="R36" s="57">
        <f t="shared" si="1"/>
        <v>222.75612375994618</v>
      </c>
      <c r="S36" s="58">
        <f t="shared" si="2"/>
        <v>187.5132565313036</v>
      </c>
      <c r="T36" s="59">
        <f t="shared" si="3"/>
        <v>85.675432215363912</v>
      </c>
      <c r="U36" s="60">
        <f t="shared" si="4"/>
        <v>72.120483281270623</v>
      </c>
      <c r="V36" s="55">
        <v>1176.2449999999999</v>
      </c>
      <c r="W36" s="56">
        <v>990.14800000000002</v>
      </c>
      <c r="X36" s="57">
        <f t="shared" si="10"/>
        <v>276.21759346233324</v>
      </c>
      <c r="Y36" s="58">
        <f t="shared" si="9"/>
        <v>232.51643809881645</v>
      </c>
      <c r="Z36" s="61"/>
      <c r="AA36" s="123">
        <f t="shared" si="7"/>
        <v>26.380699999999997</v>
      </c>
      <c r="AB36" s="118">
        <v>26380.699999999997</v>
      </c>
      <c r="AC36" s="113" t="s">
        <v>47</v>
      </c>
      <c r="AD36" s="176"/>
    </row>
    <row r="37" spans="1:30" s="65" customFormat="1" ht="48.75" customHeight="1">
      <c r="A37" s="153">
        <v>27</v>
      </c>
      <c r="B37" s="154">
        <v>27</v>
      </c>
      <c r="C37" s="155" t="str">
        <f>RIGHT(E37,44)</f>
        <v>Strada Iani Buzoiani nr. 3, Blocul 16, sc. A</v>
      </c>
      <c r="D37" s="156" t="str">
        <f t="shared" ref="D37:D58" si="13">LEFT(E37,36)</f>
        <v>Reabilitare termică a imobilului din</v>
      </c>
      <c r="E37" s="157" t="s">
        <v>97</v>
      </c>
      <c r="F37" s="158">
        <v>1983</v>
      </c>
      <c r="G37" s="180" t="s">
        <v>98</v>
      </c>
      <c r="H37" s="160">
        <v>43</v>
      </c>
      <c r="I37" s="181" t="s">
        <v>93</v>
      </c>
      <c r="J37" s="162">
        <v>0</v>
      </c>
      <c r="K37" s="162">
        <f t="shared" si="0"/>
        <v>4699.6000000000004</v>
      </c>
      <c r="L37" s="163">
        <v>359.1</v>
      </c>
      <c r="M37" s="164"/>
      <c r="N37" s="163">
        <v>3760</v>
      </c>
      <c r="O37" s="165">
        <v>4699.6000000000004</v>
      </c>
      <c r="P37" s="166">
        <v>1689.008</v>
      </c>
      <c r="Q37" s="167">
        <v>1406.7339999999999</v>
      </c>
      <c r="R37" s="168">
        <f t="shared" si="1"/>
        <v>396.62972008266019</v>
      </c>
      <c r="S37" s="169">
        <f t="shared" si="2"/>
        <v>330.34332143528081</v>
      </c>
      <c r="T37" s="170">
        <f t="shared" si="3"/>
        <v>84.396484824806393</v>
      </c>
      <c r="U37" s="171">
        <f t="shared" si="4"/>
        <v>70.291795351791805</v>
      </c>
      <c r="V37" s="166">
        <f t="shared" si="12"/>
        <v>2094.37</v>
      </c>
      <c r="W37" s="167">
        <f t="shared" si="11"/>
        <v>1744.35</v>
      </c>
      <c r="X37" s="168">
        <f t="shared" si="10"/>
        <v>491.82087168889723</v>
      </c>
      <c r="Y37" s="169">
        <f t="shared" si="9"/>
        <v>409.62568100695097</v>
      </c>
      <c r="Z37" s="172">
        <v>6</v>
      </c>
      <c r="AA37" s="173">
        <f t="shared" si="7"/>
        <v>47.684139999999999</v>
      </c>
      <c r="AB37" s="174">
        <v>47684.14</v>
      </c>
      <c r="AC37" s="175" t="s">
        <v>34</v>
      </c>
      <c r="AD37" s="64"/>
    </row>
    <row r="38" spans="1:30" s="65" customFormat="1" ht="48.75" customHeight="1">
      <c r="A38" s="149">
        <v>28</v>
      </c>
      <c r="B38" s="151">
        <v>28</v>
      </c>
      <c r="C38" s="115" t="str">
        <f>RIGHT(E38,49)</f>
        <v>Bulevardul Banu Manta nr. 18, Blocul 28, sc. B, C</v>
      </c>
      <c r="D38" s="75" t="str">
        <f t="shared" si="13"/>
        <v>Reabilitare termică a imobilului din</v>
      </c>
      <c r="E38" s="76" t="s">
        <v>99</v>
      </c>
      <c r="F38" s="100">
        <v>1982</v>
      </c>
      <c r="G38" s="101" t="s">
        <v>100</v>
      </c>
      <c r="H38" s="88">
        <v>172</v>
      </c>
      <c r="I38" s="79" t="s">
        <v>50</v>
      </c>
      <c r="J38" s="103">
        <v>0</v>
      </c>
      <c r="K38" s="103">
        <f t="shared" si="0"/>
        <v>8898</v>
      </c>
      <c r="L38" s="92">
        <v>703.96</v>
      </c>
      <c r="M38" s="92">
        <v>3076.32</v>
      </c>
      <c r="N38" s="92">
        <v>6276.08</v>
      </c>
      <c r="O38" s="104">
        <v>8898</v>
      </c>
      <c r="P38" s="94">
        <v>2250.5661376588569</v>
      </c>
      <c r="Q38" s="95">
        <v>1929.6971963839999</v>
      </c>
      <c r="R38" s="95">
        <f t="shared" si="1"/>
        <v>528.50040805439994</v>
      </c>
      <c r="S38" s="105">
        <f t="shared" si="2"/>
        <v>453.15075999999999</v>
      </c>
      <c r="T38" s="82">
        <f t="shared" si="3"/>
        <v>59.395415605124739</v>
      </c>
      <c r="U38" s="83">
        <f t="shared" si="4"/>
        <v>50.927260058440098</v>
      </c>
      <c r="V38" s="94">
        <f t="shared" si="12"/>
        <v>2790.7020000000002</v>
      </c>
      <c r="W38" s="95">
        <f>ROUNDDOWN(Q38*1.24,3)</f>
        <v>2392.8240000000001</v>
      </c>
      <c r="X38" s="95">
        <f t="shared" si="10"/>
        <v>655.34050347548384</v>
      </c>
      <c r="Y38" s="105">
        <f t="shared" si="9"/>
        <v>561.906819462709</v>
      </c>
      <c r="Z38" s="61">
        <v>5</v>
      </c>
      <c r="AA38" s="123">
        <f t="shared" si="7"/>
        <v>90.282869999999988</v>
      </c>
      <c r="AB38" s="118">
        <v>90282.87</v>
      </c>
      <c r="AC38" s="113" t="s">
        <v>51</v>
      </c>
      <c r="AD38" s="64"/>
    </row>
    <row r="39" spans="1:30" s="65" customFormat="1" ht="48.75" customHeight="1">
      <c r="A39" s="149">
        <v>29</v>
      </c>
      <c r="B39" s="151">
        <v>29</v>
      </c>
      <c r="C39" s="115" t="str">
        <f>RIGHT(E39,52)</f>
        <v>Strada Horia Măcelariu nr. 15-17, Blocul 12/6, sc. B</v>
      </c>
      <c r="D39" s="45" t="str">
        <f t="shared" si="13"/>
        <v>Reabilitare termică a imobilului din</v>
      </c>
      <c r="E39" s="85" t="s">
        <v>101</v>
      </c>
      <c r="F39" s="86">
        <v>1983</v>
      </c>
      <c r="G39" s="87" t="s">
        <v>102</v>
      </c>
      <c r="H39" s="88">
        <v>19</v>
      </c>
      <c r="I39" s="89" t="s">
        <v>40</v>
      </c>
      <c r="J39" s="90">
        <v>0</v>
      </c>
      <c r="K39" s="90">
        <f t="shared" si="0"/>
        <v>2097</v>
      </c>
      <c r="L39" s="91">
        <v>356</v>
      </c>
      <c r="M39" s="92"/>
      <c r="N39" s="91">
        <v>1625.6</v>
      </c>
      <c r="O39" s="93">
        <v>2097</v>
      </c>
      <c r="P39" s="94">
        <v>725.70600000000002</v>
      </c>
      <c r="Q39" s="95">
        <v>603.72400000000005</v>
      </c>
      <c r="R39" s="96">
        <f t="shared" si="1"/>
        <v>170.41752770993801</v>
      </c>
      <c r="S39" s="97">
        <f t="shared" si="2"/>
        <v>141.77249671238025</v>
      </c>
      <c r="T39" s="59">
        <f t="shared" si="3"/>
        <v>81.267299813990476</v>
      </c>
      <c r="U39" s="60">
        <f t="shared" si="4"/>
        <v>67.607294569566164</v>
      </c>
      <c r="V39" s="94">
        <f>ROUNDUP(P39*1.24,3)</f>
        <v>899.87599999999998</v>
      </c>
      <c r="W39" s="95">
        <f>ROUND(Q39*1.24,3)</f>
        <v>748.61800000000005</v>
      </c>
      <c r="X39" s="96">
        <f t="shared" si="10"/>
        <v>211.31786586511365</v>
      </c>
      <c r="Y39" s="97">
        <f t="shared" si="9"/>
        <v>175.79795228254744</v>
      </c>
      <c r="Z39" s="61">
        <v>4</v>
      </c>
      <c r="AA39" s="123">
        <f t="shared" si="7"/>
        <v>21.277049999999999</v>
      </c>
      <c r="AB39" s="118">
        <v>21277.05</v>
      </c>
      <c r="AC39" s="113" t="s">
        <v>34</v>
      </c>
      <c r="AD39" s="64"/>
    </row>
    <row r="40" spans="1:30" s="65" customFormat="1" ht="48.75" customHeight="1">
      <c r="A40" s="150">
        <v>31</v>
      </c>
      <c r="B40" s="151">
        <v>30</v>
      </c>
      <c r="C40" s="115" t="str">
        <f>RIGHT(E40,50)</f>
        <v>Bulevardul Ion Mihalache nr. 331, Blocul 13, sc. A</v>
      </c>
      <c r="D40" s="75" t="str">
        <f t="shared" si="13"/>
        <v>Reabilitare termică a imobilului din</v>
      </c>
      <c r="E40" s="99" t="s">
        <v>103</v>
      </c>
      <c r="F40" s="100">
        <v>1962</v>
      </c>
      <c r="G40" s="101" t="s">
        <v>104</v>
      </c>
      <c r="H40" s="107">
        <v>32</v>
      </c>
      <c r="I40" s="102" t="s">
        <v>105</v>
      </c>
      <c r="J40" s="103">
        <v>0</v>
      </c>
      <c r="K40" s="92">
        <v>2353.4</v>
      </c>
      <c r="L40" s="92">
        <v>242.74</v>
      </c>
      <c r="M40" s="92">
        <v>926.19</v>
      </c>
      <c r="N40" s="92">
        <v>1614.25</v>
      </c>
      <c r="O40" s="104">
        <v>2353.4</v>
      </c>
      <c r="P40" s="94">
        <v>1003.0055343726766</v>
      </c>
      <c r="Q40" s="95">
        <v>843.03540115759995</v>
      </c>
      <c r="R40" s="95">
        <f t="shared" si="1"/>
        <v>235.53577267816001</v>
      </c>
      <c r="S40" s="105">
        <f t="shared" si="2"/>
        <v>197.969989</v>
      </c>
      <c r="T40" s="82">
        <f t="shared" si="3"/>
        <v>100.08318716672049</v>
      </c>
      <c r="U40" s="83">
        <f t="shared" si="4"/>
        <v>84.120841760856635</v>
      </c>
      <c r="V40" s="94">
        <f t="shared" ref="V40:W55" si="14">ROUND(P40*1.24,3)</f>
        <v>1243.7270000000001</v>
      </c>
      <c r="W40" s="95">
        <f>ROUNDDOWN(Q40*1.24,3)</f>
        <v>1045.3630000000001</v>
      </c>
      <c r="X40" s="95">
        <f t="shared" si="10"/>
        <v>292.06439038136392</v>
      </c>
      <c r="Y40" s="105">
        <f t="shared" si="9"/>
        <v>245.48257561525458</v>
      </c>
      <c r="Z40" s="61">
        <v>5</v>
      </c>
      <c r="AA40" s="123">
        <f t="shared" si="7"/>
        <v>23.87454</v>
      </c>
      <c r="AB40" s="119">
        <v>23874.54</v>
      </c>
      <c r="AC40" s="114" t="s">
        <v>51</v>
      </c>
      <c r="AD40" s="64"/>
    </row>
    <row r="41" spans="1:30" s="65" customFormat="1" ht="48.75" customHeight="1">
      <c r="A41" s="149">
        <v>32</v>
      </c>
      <c r="B41" s="151">
        <v>31</v>
      </c>
      <c r="C41" s="115" t="str">
        <f>RIGHT(E41,50)</f>
        <v>Bulevardul Ion Mihalache nr. 331, Blocul 13, sc. C</v>
      </c>
      <c r="D41" s="75" t="str">
        <f t="shared" si="13"/>
        <v>Reabilitare termică a imobilului din</v>
      </c>
      <c r="E41" s="99" t="s">
        <v>106</v>
      </c>
      <c r="F41" s="100">
        <v>1962</v>
      </c>
      <c r="G41" s="101" t="s">
        <v>104</v>
      </c>
      <c r="H41" s="88">
        <v>32</v>
      </c>
      <c r="I41" s="102" t="s">
        <v>105</v>
      </c>
      <c r="J41" s="103">
        <v>0</v>
      </c>
      <c r="K41" s="92">
        <v>2353.4</v>
      </c>
      <c r="L41" s="92">
        <v>242.74</v>
      </c>
      <c r="M41" s="92">
        <v>926.19</v>
      </c>
      <c r="N41" s="92">
        <v>1614.25</v>
      </c>
      <c r="O41" s="104">
        <v>2353.4</v>
      </c>
      <c r="P41" s="94">
        <v>935.46718081511483</v>
      </c>
      <c r="Q41" s="95">
        <v>784.17537051759996</v>
      </c>
      <c r="R41" s="95">
        <f t="shared" si="1"/>
        <v>219.67574225415999</v>
      </c>
      <c r="S41" s="105">
        <f t="shared" si="2"/>
        <v>184.14788899999999</v>
      </c>
      <c r="T41" s="82">
        <f t="shared" si="3"/>
        <v>93.343988380283832</v>
      </c>
      <c r="U41" s="83">
        <f t="shared" si="4"/>
        <v>78.247594544063901</v>
      </c>
      <c r="V41" s="94">
        <f t="shared" si="14"/>
        <v>1159.979</v>
      </c>
      <c r="W41" s="95">
        <f>ROUND(Q41*1.24,3)</f>
        <v>972.37699999999995</v>
      </c>
      <c r="X41" s="95">
        <f t="shared" si="10"/>
        <v>272.39784895735488</v>
      </c>
      <c r="Y41" s="105">
        <f t="shared" si="9"/>
        <v>228.34327446928424</v>
      </c>
      <c r="Z41" s="61">
        <v>5</v>
      </c>
      <c r="AA41" s="123">
        <f t="shared" si="7"/>
        <v>23.87454</v>
      </c>
      <c r="AB41" s="118">
        <v>23874.54</v>
      </c>
      <c r="AC41" s="114" t="s">
        <v>51</v>
      </c>
      <c r="AD41" s="64"/>
    </row>
    <row r="42" spans="1:30" s="65" customFormat="1" ht="48.75" customHeight="1">
      <c r="A42" s="149">
        <v>33</v>
      </c>
      <c r="B42" s="151">
        <v>32</v>
      </c>
      <c r="C42" s="115" t="str">
        <f>RIGHT(E42,48)</f>
        <v>Calea Dorobanţilor nr. 111-131, Blocul 9A, sc. G</v>
      </c>
      <c r="D42" s="75" t="str">
        <f t="shared" si="13"/>
        <v>Reabilitare termică a imobilului din</v>
      </c>
      <c r="E42" s="76" t="s">
        <v>107</v>
      </c>
      <c r="F42" s="100">
        <v>1975</v>
      </c>
      <c r="G42" s="101" t="s">
        <v>65</v>
      </c>
      <c r="H42" s="88">
        <v>32</v>
      </c>
      <c r="I42" s="102" t="s">
        <v>108</v>
      </c>
      <c r="J42" s="103">
        <v>302</v>
      </c>
      <c r="K42" s="103">
        <f t="shared" ref="K42:K58" si="15">O42-J42</f>
        <v>3133.95</v>
      </c>
      <c r="L42" s="92">
        <v>341.32</v>
      </c>
      <c r="M42" s="92">
        <v>1166.3800000000001</v>
      </c>
      <c r="N42" s="92">
        <v>2141.73</v>
      </c>
      <c r="O42" s="104">
        <v>3435.95</v>
      </c>
      <c r="P42" s="94">
        <v>1099.0376399772742</v>
      </c>
      <c r="Q42" s="95">
        <v>913.04435309600001</v>
      </c>
      <c r="R42" s="95">
        <f t="shared" si="1"/>
        <v>258.08699041360001</v>
      </c>
      <c r="S42" s="105">
        <f t="shared" si="2"/>
        <v>214.41019</v>
      </c>
      <c r="T42" s="82">
        <f t="shared" si="3"/>
        <v>75.11372121643214</v>
      </c>
      <c r="U42" s="83">
        <f t="shared" si="4"/>
        <v>62.402011088636336</v>
      </c>
      <c r="V42" s="94">
        <f t="shared" si="14"/>
        <v>1362.807</v>
      </c>
      <c r="W42" s="95">
        <f>ROUNDUP(Q42*1.24,3)</f>
        <v>1132.175</v>
      </c>
      <c r="X42" s="95">
        <f t="shared" si="10"/>
        <v>320.027944767988</v>
      </c>
      <c r="Y42" s="105">
        <f t="shared" si="9"/>
        <v>265.8686361074582</v>
      </c>
      <c r="Z42" s="61">
        <v>5</v>
      </c>
      <c r="AA42" s="123">
        <f t="shared" si="7"/>
        <v>31.79889</v>
      </c>
      <c r="AB42" s="120">
        <v>31798.89</v>
      </c>
      <c r="AC42" s="113" t="s">
        <v>51</v>
      </c>
      <c r="AD42" s="64"/>
    </row>
    <row r="43" spans="1:30" s="65" customFormat="1" ht="48.75" customHeight="1">
      <c r="A43" s="149">
        <v>34</v>
      </c>
      <c r="B43" s="151">
        <v>33</v>
      </c>
      <c r="C43" s="115" t="str">
        <f>RIGHT(E43,48)</f>
        <v>Calea Dorobanţilor nr. 111-131, Blocul 9E, sc. C</v>
      </c>
      <c r="D43" s="75" t="str">
        <f t="shared" si="13"/>
        <v>Reabilitare termică a imobilului din</v>
      </c>
      <c r="E43" s="76" t="s">
        <v>109</v>
      </c>
      <c r="F43" s="100">
        <v>1975</v>
      </c>
      <c r="G43" s="101" t="s">
        <v>65</v>
      </c>
      <c r="H43" s="88">
        <v>26</v>
      </c>
      <c r="I43" s="102" t="s">
        <v>110</v>
      </c>
      <c r="J43" s="103">
        <v>185</v>
      </c>
      <c r="K43" s="103">
        <f t="shared" si="15"/>
        <v>2215</v>
      </c>
      <c r="L43" s="92">
        <v>232</v>
      </c>
      <c r="M43" s="92">
        <v>669.11</v>
      </c>
      <c r="N43" s="92">
        <v>1460.68</v>
      </c>
      <c r="O43" s="104">
        <v>2400</v>
      </c>
      <c r="P43" s="94">
        <v>681.15693138030542</v>
      </c>
      <c r="Q43" s="95">
        <v>561.948811912</v>
      </c>
      <c r="R43" s="95">
        <f t="shared" si="1"/>
        <v>159.95607067920002</v>
      </c>
      <c r="S43" s="105">
        <f t="shared" si="2"/>
        <v>131.96243000000001</v>
      </c>
      <c r="T43" s="82">
        <f t="shared" si="3"/>
        <v>66.64836278300001</v>
      </c>
      <c r="U43" s="83">
        <f t="shared" si="4"/>
        <v>54.984345833333336</v>
      </c>
      <c r="V43" s="94">
        <f t="shared" si="14"/>
        <v>844.63499999999999</v>
      </c>
      <c r="W43" s="95">
        <f t="shared" si="14"/>
        <v>696.81700000000001</v>
      </c>
      <c r="X43" s="95">
        <f t="shared" si="10"/>
        <v>198.34562276911515</v>
      </c>
      <c r="Y43" s="105">
        <f>ROUNDDOWN(W43/$W$7,3)</f>
        <v>163.63300000000001</v>
      </c>
      <c r="Z43" s="61">
        <v>5</v>
      </c>
      <c r="AA43" s="123">
        <f t="shared" si="7"/>
        <v>22.474329999999998</v>
      </c>
      <c r="AB43" s="118">
        <v>22474.329999999998</v>
      </c>
      <c r="AC43" s="113" t="s">
        <v>51</v>
      </c>
      <c r="AD43" s="64"/>
    </row>
    <row r="44" spans="1:30" s="65" customFormat="1" ht="48.75" customHeight="1">
      <c r="A44" s="149">
        <v>35</v>
      </c>
      <c r="B44" s="151">
        <v>34</v>
      </c>
      <c r="C44" s="115" t="str">
        <f>RIGHT(E44,47)</f>
        <v>Calea Dorobanţilor nr. 111-131, Blocul 9, sc. D</v>
      </c>
      <c r="D44" s="75" t="str">
        <f t="shared" si="13"/>
        <v>Reabilitare termică a imobilului din</v>
      </c>
      <c r="E44" s="99" t="s">
        <v>111</v>
      </c>
      <c r="F44" s="100">
        <v>1976</v>
      </c>
      <c r="G44" s="101" t="s">
        <v>65</v>
      </c>
      <c r="H44" s="88">
        <v>40</v>
      </c>
      <c r="I44" s="102" t="s">
        <v>112</v>
      </c>
      <c r="J44" s="103">
        <v>302</v>
      </c>
      <c r="K44" s="103">
        <f t="shared" si="15"/>
        <v>3752</v>
      </c>
      <c r="L44" s="92">
        <v>325.38</v>
      </c>
      <c r="M44" s="92">
        <v>1457.8</v>
      </c>
      <c r="N44" s="92">
        <v>2821.43</v>
      </c>
      <c r="O44" s="104">
        <v>4054</v>
      </c>
      <c r="P44" s="94">
        <v>1032.1300560533407</v>
      </c>
      <c r="Q44" s="95">
        <v>846.9257093199999</v>
      </c>
      <c r="R44" s="95">
        <f t="shared" si="1"/>
        <v>242.37508361199997</v>
      </c>
      <c r="S44" s="105">
        <f t="shared" si="2"/>
        <v>198.88354999999999</v>
      </c>
      <c r="T44" s="82">
        <f t="shared" si="3"/>
        <v>59.786651112974837</v>
      </c>
      <c r="U44" s="83">
        <f t="shared" si="4"/>
        <v>49.058596447952638</v>
      </c>
      <c r="V44" s="94">
        <f t="shared" si="14"/>
        <v>1279.8409999999999</v>
      </c>
      <c r="W44" s="95">
        <f t="shared" si="14"/>
        <v>1050.1880000000001</v>
      </c>
      <c r="X44" s="95">
        <f t="shared" si="10"/>
        <v>300.54504039075709</v>
      </c>
      <c r="Y44" s="105">
        <f t="shared" ref="Y44:Y58" si="16">W44/$W$7</f>
        <v>246.61563028367465</v>
      </c>
      <c r="Z44" s="61">
        <v>5</v>
      </c>
      <c r="AA44" s="123">
        <f t="shared" si="7"/>
        <v>38.069389999999999</v>
      </c>
      <c r="AB44" s="118">
        <v>38069.39</v>
      </c>
      <c r="AC44" s="113" t="s">
        <v>51</v>
      </c>
      <c r="AD44" s="64"/>
    </row>
    <row r="45" spans="1:30" s="65" customFormat="1" ht="48.75" customHeight="1">
      <c r="A45" s="149">
        <v>36</v>
      </c>
      <c r="B45" s="151">
        <v>35</v>
      </c>
      <c r="C45" s="115" t="str">
        <f>RIGHT(E45,47)</f>
        <v>Calea Dorobanţilor nr. 111-131, Blocul 9, sc. E</v>
      </c>
      <c r="D45" s="75" t="str">
        <f t="shared" si="13"/>
        <v>Reabilitare termică a imobilului din</v>
      </c>
      <c r="E45" s="99" t="s">
        <v>113</v>
      </c>
      <c r="F45" s="100">
        <v>1976</v>
      </c>
      <c r="G45" s="101" t="s">
        <v>65</v>
      </c>
      <c r="H45" s="88">
        <v>40</v>
      </c>
      <c r="I45" s="102" t="s">
        <v>112</v>
      </c>
      <c r="J45" s="103">
        <v>302</v>
      </c>
      <c r="K45" s="103">
        <f t="shared" si="15"/>
        <v>3752</v>
      </c>
      <c r="L45" s="92">
        <v>325.38</v>
      </c>
      <c r="M45" s="92">
        <v>1457.8</v>
      </c>
      <c r="N45" s="92">
        <v>2721.72</v>
      </c>
      <c r="O45" s="104">
        <v>4054</v>
      </c>
      <c r="P45" s="94">
        <v>1087.4996714524641</v>
      </c>
      <c r="Q45" s="95">
        <v>895.1806206</v>
      </c>
      <c r="R45" s="95">
        <f t="shared" si="1"/>
        <v>255.37752946000003</v>
      </c>
      <c r="S45" s="105">
        <f t="shared" si="2"/>
        <v>210.21525</v>
      </c>
      <c r="T45" s="82">
        <f t="shared" si="3"/>
        <v>62.993963852984713</v>
      </c>
      <c r="U45" s="83">
        <f t="shared" si="4"/>
        <v>51.853786383818445</v>
      </c>
      <c r="V45" s="94">
        <f t="shared" si="14"/>
        <v>1348.5</v>
      </c>
      <c r="W45" s="95">
        <f t="shared" si="14"/>
        <v>1110.0239999999999</v>
      </c>
      <c r="X45" s="95">
        <f t="shared" si="10"/>
        <v>316.66823219988726</v>
      </c>
      <c r="Y45" s="105">
        <f t="shared" si="16"/>
        <v>260.66691715198192</v>
      </c>
      <c r="Z45" s="61">
        <v>5</v>
      </c>
      <c r="AA45" s="123">
        <f t="shared" si="7"/>
        <v>38.069389999999999</v>
      </c>
      <c r="AB45" s="118">
        <v>38069.39</v>
      </c>
      <c r="AC45" s="113" t="s">
        <v>51</v>
      </c>
      <c r="AD45" s="64"/>
    </row>
    <row r="46" spans="1:30" s="65" customFormat="1" ht="48.75" customHeight="1">
      <c r="A46" s="149">
        <v>37</v>
      </c>
      <c r="B46" s="151">
        <v>36</v>
      </c>
      <c r="C46" s="115" t="str">
        <f>RIGHT(E46,57)</f>
        <v>Bulevardul Nicolae Titulescu nr. 94, Blocul 14-14A, sc. 4</v>
      </c>
      <c r="D46" s="45" t="str">
        <f t="shared" si="13"/>
        <v>Reabilitare termică a imobilului din</v>
      </c>
      <c r="E46" s="85" t="s">
        <v>114</v>
      </c>
      <c r="F46" s="86">
        <v>1975</v>
      </c>
      <c r="G46" s="108" t="s">
        <v>86</v>
      </c>
      <c r="H46" s="88">
        <v>60</v>
      </c>
      <c r="I46" s="89" t="s">
        <v>93</v>
      </c>
      <c r="J46" s="90">
        <v>1437.36</v>
      </c>
      <c r="K46" s="90">
        <f t="shared" si="15"/>
        <v>5213.47</v>
      </c>
      <c r="L46" s="91">
        <v>575.47</v>
      </c>
      <c r="M46" s="92"/>
      <c r="N46" s="91">
        <v>4173.18</v>
      </c>
      <c r="O46" s="98">
        <v>6650.83</v>
      </c>
      <c r="P46" s="94">
        <v>1907.6969999999999</v>
      </c>
      <c r="Q46" s="95">
        <v>1572.675</v>
      </c>
      <c r="R46" s="96">
        <f t="shared" si="1"/>
        <v>447.98445425511926</v>
      </c>
      <c r="S46" s="97">
        <f t="shared" si="2"/>
        <v>369.31124365959045</v>
      </c>
      <c r="T46" s="59">
        <f t="shared" si="3"/>
        <v>67.35767629831453</v>
      </c>
      <c r="U46" s="60">
        <f t="shared" si="4"/>
        <v>55.528594725709496</v>
      </c>
      <c r="V46" s="94">
        <f t="shared" si="14"/>
        <v>2365.5439999999999</v>
      </c>
      <c r="W46" s="95">
        <f t="shared" si="14"/>
        <v>1950.117</v>
      </c>
      <c r="X46" s="96">
        <f t="shared" si="10"/>
        <v>555.50065752395267</v>
      </c>
      <c r="Y46" s="97">
        <f t="shared" si="16"/>
        <v>457.94594213789219</v>
      </c>
      <c r="Z46" s="61">
        <v>6</v>
      </c>
      <c r="AA46" s="123">
        <f t="shared" si="7"/>
        <v>52.89808</v>
      </c>
      <c r="AB46" s="118">
        <v>52898.080000000002</v>
      </c>
      <c r="AC46" s="113" t="s">
        <v>34</v>
      </c>
      <c r="AD46" s="64"/>
    </row>
    <row r="47" spans="1:30" s="65" customFormat="1" ht="48.75" customHeight="1">
      <c r="A47" s="149">
        <v>39</v>
      </c>
      <c r="B47" s="151">
        <v>37</v>
      </c>
      <c r="C47" s="115" t="str">
        <f>RIGHT(E47,46)</f>
        <v>Strada Ştefan Stoika nr. 20, Blocul 17A, sc. A</v>
      </c>
      <c r="D47" s="45" t="str">
        <f t="shared" si="13"/>
        <v>Reabilitare termică a imobilului din</v>
      </c>
      <c r="E47" s="85" t="s">
        <v>115</v>
      </c>
      <c r="F47" s="86">
        <v>1983</v>
      </c>
      <c r="G47" s="108" t="s">
        <v>98</v>
      </c>
      <c r="H47" s="88">
        <v>43</v>
      </c>
      <c r="I47" s="89" t="s">
        <v>93</v>
      </c>
      <c r="J47" s="90">
        <v>0</v>
      </c>
      <c r="K47" s="90">
        <f t="shared" si="15"/>
        <v>4699.6000000000004</v>
      </c>
      <c r="L47" s="91">
        <v>359.1</v>
      </c>
      <c r="M47" s="92"/>
      <c r="N47" s="91">
        <v>3760</v>
      </c>
      <c r="O47" s="98">
        <v>4699.6000000000004</v>
      </c>
      <c r="P47" s="94">
        <v>1670.6410000000001</v>
      </c>
      <c r="Q47" s="95">
        <v>1390.8050000000001</v>
      </c>
      <c r="R47" s="96">
        <f t="shared" si="1"/>
        <v>392.316597783205</v>
      </c>
      <c r="S47" s="97">
        <f t="shared" si="2"/>
        <v>326.60271463460458</v>
      </c>
      <c r="T47" s="59">
        <f t="shared" si="3"/>
        <v>83.478721121628439</v>
      </c>
      <c r="U47" s="60">
        <f t="shared" si="4"/>
        <v>69.495853824709457</v>
      </c>
      <c r="V47" s="94">
        <f t="shared" si="14"/>
        <v>2071.5949999999998</v>
      </c>
      <c r="W47" s="95">
        <f t="shared" si="14"/>
        <v>1724.598</v>
      </c>
      <c r="X47" s="96">
        <f t="shared" si="10"/>
        <v>486.4726188239714</v>
      </c>
      <c r="Y47" s="97">
        <f t="shared" si="16"/>
        <v>404.987319180913</v>
      </c>
      <c r="Z47" s="61">
        <v>4</v>
      </c>
      <c r="AA47" s="123">
        <f t="shared" si="7"/>
        <v>47.684139999999999</v>
      </c>
      <c r="AB47" s="118">
        <v>47684.14</v>
      </c>
      <c r="AC47" s="113" t="s">
        <v>34</v>
      </c>
      <c r="AD47" s="64"/>
    </row>
    <row r="48" spans="1:30" s="65" customFormat="1" ht="48.75" customHeight="1">
      <c r="A48" s="149">
        <v>40</v>
      </c>
      <c r="B48" s="151">
        <v>38</v>
      </c>
      <c r="C48" s="115" t="str">
        <f>RIGHT(E48,38)</f>
        <v>Strada Turda nr. 118, Blocul 37, sc. A</v>
      </c>
      <c r="D48" s="75" t="str">
        <f t="shared" si="13"/>
        <v>Reabilitare termică a imobilului din</v>
      </c>
      <c r="E48" s="99" t="s">
        <v>116</v>
      </c>
      <c r="F48" s="100">
        <v>1982</v>
      </c>
      <c r="G48" s="101" t="s">
        <v>117</v>
      </c>
      <c r="H48" s="88">
        <v>35</v>
      </c>
      <c r="I48" s="102" t="s">
        <v>33</v>
      </c>
      <c r="J48" s="103">
        <v>0</v>
      </c>
      <c r="K48" s="103">
        <f t="shared" si="15"/>
        <v>4025.82</v>
      </c>
      <c r="L48" s="92">
        <v>368.13</v>
      </c>
      <c r="M48" s="92">
        <v>1392.2</v>
      </c>
      <c r="N48" s="92">
        <v>2711.3</v>
      </c>
      <c r="O48" s="104">
        <v>4025.82</v>
      </c>
      <c r="P48" s="94">
        <v>1413.4768196326067</v>
      </c>
      <c r="Q48" s="95">
        <v>1179.6251967159999</v>
      </c>
      <c r="R48" s="95">
        <f t="shared" si="1"/>
        <v>331.92673765559994</v>
      </c>
      <c r="S48" s="105">
        <f t="shared" si="2"/>
        <v>277.01136499999996</v>
      </c>
      <c r="T48" s="82">
        <f t="shared" si="3"/>
        <v>82.449473065263703</v>
      </c>
      <c r="U48" s="83">
        <f t="shared" si="4"/>
        <v>68.808681212771546</v>
      </c>
      <c r="V48" s="94">
        <f t="shared" si="14"/>
        <v>1752.711</v>
      </c>
      <c r="W48" s="95">
        <f t="shared" si="14"/>
        <v>1462.7349999999999</v>
      </c>
      <c r="X48" s="95">
        <f t="shared" si="10"/>
        <v>411.58909449558519</v>
      </c>
      <c r="Y48" s="105">
        <f t="shared" si="16"/>
        <v>343.49403531842944</v>
      </c>
      <c r="Z48" s="61">
        <v>5</v>
      </c>
      <c r="AA48" s="123">
        <f t="shared" si="7"/>
        <v>40.849510000000002</v>
      </c>
      <c r="AB48" s="118">
        <v>40849.51</v>
      </c>
      <c r="AC48" s="113" t="s">
        <v>51</v>
      </c>
      <c r="AD48" s="64"/>
    </row>
    <row r="49" spans="1:31" s="65" customFormat="1" ht="48.75" customHeight="1">
      <c r="A49" s="149">
        <v>41</v>
      </c>
      <c r="B49" s="151">
        <v>39</v>
      </c>
      <c r="C49" s="115" t="str">
        <f>RIGHT(E49,43)</f>
        <v>Bulevardul Ion Mihalache nr. 38, Blocul 33A</v>
      </c>
      <c r="D49" s="45" t="str">
        <f t="shared" si="13"/>
        <v>Reabilitare termică a imobilului din</v>
      </c>
      <c r="E49" s="85" t="s">
        <v>118</v>
      </c>
      <c r="F49" s="86">
        <v>1981</v>
      </c>
      <c r="G49" s="87" t="s">
        <v>78</v>
      </c>
      <c r="H49" s="88">
        <v>40</v>
      </c>
      <c r="I49" s="89" t="s">
        <v>119</v>
      </c>
      <c r="J49" s="90">
        <v>226.02</v>
      </c>
      <c r="K49" s="90">
        <f t="shared" si="15"/>
        <v>3373.04</v>
      </c>
      <c r="L49" s="91">
        <v>308.45999999999998</v>
      </c>
      <c r="M49" s="92"/>
      <c r="N49" s="91">
        <v>2698.43</v>
      </c>
      <c r="O49" s="93">
        <v>3599.06</v>
      </c>
      <c r="P49" s="94">
        <v>1221.251</v>
      </c>
      <c r="Q49" s="95">
        <v>1014.443</v>
      </c>
      <c r="R49" s="96">
        <f t="shared" si="1"/>
        <v>286.78635168138265</v>
      </c>
      <c r="S49" s="97">
        <f t="shared" si="2"/>
        <v>238.22163253804246</v>
      </c>
      <c r="T49" s="59">
        <f t="shared" si="3"/>
        <v>79.68368176173297</v>
      </c>
      <c r="U49" s="60">
        <f t="shared" si="4"/>
        <v>66.189958638656336</v>
      </c>
      <c r="V49" s="94">
        <f t="shared" si="14"/>
        <v>1514.3510000000001</v>
      </c>
      <c r="W49" s="95">
        <f>ROUNDUP(Q49*1.24,3)</f>
        <v>1257.9100000000001</v>
      </c>
      <c r="X49" s="96">
        <f t="shared" si="10"/>
        <v>355.61501972571858</v>
      </c>
      <c r="Y49" s="97">
        <f t="shared" si="16"/>
        <v>295.39498403156119</v>
      </c>
      <c r="Z49" s="61">
        <v>6</v>
      </c>
      <c r="AA49" s="123">
        <f t="shared" si="7"/>
        <v>34.224299999999999</v>
      </c>
      <c r="AB49" s="118">
        <v>34224.300000000003</v>
      </c>
      <c r="AC49" s="113" t="s">
        <v>34</v>
      </c>
      <c r="AD49" s="64"/>
    </row>
    <row r="50" spans="1:31" s="177" customFormat="1" ht="48.75" customHeight="1">
      <c r="A50" s="149">
        <v>42</v>
      </c>
      <c r="B50" s="151">
        <v>40</v>
      </c>
      <c r="C50" s="115" t="str">
        <f>RIGHT(E50,37)</f>
        <v>Strada Borşa nr. 25, Blocul 8F, sc. A</v>
      </c>
      <c r="D50" s="45" t="str">
        <f t="shared" si="13"/>
        <v>Reabilitare termică a imobilului din</v>
      </c>
      <c r="E50" s="46" t="s">
        <v>120</v>
      </c>
      <c r="F50" s="66">
        <v>1983</v>
      </c>
      <c r="G50" s="48" t="s">
        <v>86</v>
      </c>
      <c r="H50" s="62">
        <v>19</v>
      </c>
      <c r="I50" s="50" t="s">
        <v>40</v>
      </c>
      <c r="J50" s="69">
        <v>0</v>
      </c>
      <c r="K50" s="69">
        <f t="shared" si="15"/>
        <v>1611.78</v>
      </c>
      <c r="L50" s="70">
        <v>259.44</v>
      </c>
      <c r="M50" s="71"/>
      <c r="N50" s="70">
        <v>1289.42</v>
      </c>
      <c r="O50" s="52">
        <v>1611.78</v>
      </c>
      <c r="P50" s="55">
        <v>577.65599999999995</v>
      </c>
      <c r="Q50" s="56">
        <v>480.43400000000003</v>
      </c>
      <c r="R50" s="57">
        <f t="shared" si="1"/>
        <v>135.65094871313167</v>
      </c>
      <c r="S50" s="58">
        <f t="shared" si="2"/>
        <v>112.82030809693782</v>
      </c>
      <c r="T50" s="59">
        <f t="shared" si="3"/>
        <v>84.162198757356251</v>
      </c>
      <c r="U50" s="60">
        <f t="shared" si="4"/>
        <v>69.997337165703655</v>
      </c>
      <c r="V50" s="55">
        <f t="shared" si="14"/>
        <v>716.29300000000001</v>
      </c>
      <c r="W50" s="56">
        <f t="shared" si="14"/>
        <v>595.73800000000006</v>
      </c>
      <c r="X50" s="57">
        <f t="shared" si="10"/>
        <v>168.20707307909075</v>
      </c>
      <c r="Y50" s="58">
        <f t="shared" si="16"/>
        <v>139.89714446740561</v>
      </c>
      <c r="Z50" s="61">
        <v>4</v>
      </c>
      <c r="AA50" s="123">
        <f t="shared" si="7"/>
        <v>16.3538</v>
      </c>
      <c r="AB50" s="118">
        <v>16353.8</v>
      </c>
      <c r="AC50" s="113" t="s">
        <v>34</v>
      </c>
      <c r="AD50" s="176"/>
    </row>
    <row r="51" spans="1:31" s="65" customFormat="1" ht="48.75" customHeight="1">
      <c r="A51" s="153">
        <v>43</v>
      </c>
      <c r="B51" s="154">
        <v>41</v>
      </c>
      <c r="C51" s="155" t="str">
        <f>RIGHT(E51,53)</f>
        <v>Bulevardul Nicolae Titulescu nr. 10, Blocul 20, sc. B</v>
      </c>
      <c r="D51" s="183" t="str">
        <f t="shared" si="13"/>
        <v>Reabilitare termică a imobilului din</v>
      </c>
      <c r="E51" s="184" t="s">
        <v>121</v>
      </c>
      <c r="F51" s="185">
        <v>1978</v>
      </c>
      <c r="G51" s="186" t="s">
        <v>65</v>
      </c>
      <c r="H51" s="160">
        <v>65</v>
      </c>
      <c r="I51" s="187" t="s">
        <v>122</v>
      </c>
      <c r="J51" s="188">
        <v>346</v>
      </c>
      <c r="K51" s="188">
        <f t="shared" si="15"/>
        <v>7339.76</v>
      </c>
      <c r="L51" s="164">
        <v>464.82</v>
      </c>
      <c r="M51" s="164">
        <v>2169.4</v>
      </c>
      <c r="N51" s="164">
        <v>4815.63</v>
      </c>
      <c r="O51" s="182">
        <v>7685.76</v>
      </c>
      <c r="P51" s="166">
        <v>2628.0584974578169</v>
      </c>
      <c r="Q51" s="167">
        <v>2191.8960016184001</v>
      </c>
      <c r="R51" s="167">
        <f t="shared" si="1"/>
        <v>617.14693252344</v>
      </c>
      <c r="S51" s="189">
        <f t="shared" si="2"/>
        <v>514.72290099999998</v>
      </c>
      <c r="T51" s="190">
        <f t="shared" si="3"/>
        <v>80.297450417842867</v>
      </c>
      <c r="U51" s="191">
        <f t="shared" si="4"/>
        <v>66.970982830585385</v>
      </c>
      <c r="V51" s="166">
        <f>ROUNDDOWN(P51*1.24,3)</f>
        <v>3258.7919999999999</v>
      </c>
      <c r="W51" s="167">
        <f t="shared" si="14"/>
        <v>2717.951</v>
      </c>
      <c r="X51" s="167">
        <f t="shared" si="10"/>
        <v>765.26207026113093</v>
      </c>
      <c r="Y51" s="189">
        <f t="shared" si="16"/>
        <v>638.25638737554016</v>
      </c>
      <c r="Z51" s="172">
        <v>5</v>
      </c>
      <c r="AA51" s="173">
        <f t="shared" si="7"/>
        <v>74.47475</v>
      </c>
      <c r="AB51" s="174">
        <v>74474.75</v>
      </c>
      <c r="AC51" s="175" t="s">
        <v>51</v>
      </c>
      <c r="AD51" s="64"/>
    </row>
    <row r="52" spans="1:31" s="65" customFormat="1" ht="48.75" customHeight="1">
      <c r="A52" s="149">
        <v>44</v>
      </c>
      <c r="B52" s="151">
        <v>42</v>
      </c>
      <c r="C52" s="115" t="str">
        <f>RIGHT(E52,53)</f>
        <v>Bulevardul Nicolae Titulescu nr. 10, Blocul 20, sc. A</v>
      </c>
      <c r="D52" s="75" t="str">
        <f t="shared" si="13"/>
        <v>Reabilitare termică a imobilului din</v>
      </c>
      <c r="E52" s="99" t="s">
        <v>123</v>
      </c>
      <c r="F52" s="100">
        <v>1979</v>
      </c>
      <c r="G52" s="101" t="s">
        <v>65</v>
      </c>
      <c r="H52" s="109">
        <v>55</v>
      </c>
      <c r="I52" s="102" t="s">
        <v>124</v>
      </c>
      <c r="J52" s="92">
        <v>426</v>
      </c>
      <c r="K52" s="92">
        <f t="shared" si="15"/>
        <v>6329.88</v>
      </c>
      <c r="L52" s="92">
        <v>489.8</v>
      </c>
      <c r="M52" s="92">
        <v>2396.2399999999998</v>
      </c>
      <c r="N52" s="92">
        <v>4286.83</v>
      </c>
      <c r="O52" s="104">
        <v>6755.88</v>
      </c>
      <c r="P52" s="110">
        <v>2121.8557015889983</v>
      </c>
      <c r="Q52" s="111">
        <v>1762.4880032352</v>
      </c>
      <c r="R52" s="95">
        <f>ROUNDDOWN(P52/$W$7,3)</f>
        <v>498.27499999999998</v>
      </c>
      <c r="S52" s="105">
        <f>Q52/$W$7</f>
        <v>413.88502800000003</v>
      </c>
      <c r="T52" s="82">
        <f t="shared" si="3"/>
        <v>73.754270354121147</v>
      </c>
      <c r="U52" s="83">
        <f t="shared" si="4"/>
        <v>61.262933622266829</v>
      </c>
      <c r="V52" s="110">
        <f>ROUNDDOWN(P52*1.24,3)</f>
        <v>2631.1010000000001</v>
      </c>
      <c r="W52" s="111">
        <f t="shared" si="14"/>
        <v>2185.4850000000001</v>
      </c>
      <c r="X52" s="95">
        <f t="shared" si="10"/>
        <v>617.86140334397896</v>
      </c>
      <c r="Y52" s="105">
        <f t="shared" si="16"/>
        <v>513.21740559834689</v>
      </c>
      <c r="Z52" s="61">
        <v>5</v>
      </c>
      <c r="AA52" s="123">
        <f t="shared" si="7"/>
        <v>64.226870000000005</v>
      </c>
      <c r="AB52" s="118">
        <v>64226.87</v>
      </c>
      <c r="AC52" s="114" t="s">
        <v>51</v>
      </c>
      <c r="AD52" s="64"/>
    </row>
    <row r="53" spans="1:31" s="65" customFormat="1" ht="48.75" customHeight="1">
      <c r="A53" s="149">
        <v>45</v>
      </c>
      <c r="B53" s="151">
        <v>43</v>
      </c>
      <c r="C53" s="115" t="str">
        <f>RIGHT(E53,31)</f>
        <v>Strada Pecetei nr. 3, Blocul 27</v>
      </c>
      <c r="D53" s="45" t="str">
        <f t="shared" si="13"/>
        <v>Reabilitare termică a imobilului din</v>
      </c>
      <c r="E53" s="85" t="s">
        <v>125</v>
      </c>
      <c r="F53" s="86">
        <v>1960</v>
      </c>
      <c r="G53" s="87" t="s">
        <v>88</v>
      </c>
      <c r="H53" s="88">
        <v>32</v>
      </c>
      <c r="I53" s="89" t="s">
        <v>126</v>
      </c>
      <c r="J53" s="90">
        <v>0</v>
      </c>
      <c r="K53" s="90">
        <f t="shared" si="15"/>
        <v>2431.77</v>
      </c>
      <c r="L53" s="91">
        <v>620.66999999999996</v>
      </c>
      <c r="M53" s="92"/>
      <c r="N53" s="91">
        <v>1945.41</v>
      </c>
      <c r="O53" s="98">
        <v>2431.77</v>
      </c>
      <c r="P53" s="94">
        <v>872.98500000000001</v>
      </c>
      <c r="Q53" s="95">
        <v>726.59400000000005</v>
      </c>
      <c r="R53" s="96">
        <f t="shared" ref="R53:R58" si="17">P53/$W$7</f>
        <v>205.00305278978021</v>
      </c>
      <c r="S53" s="97">
        <f>Q53/$W$7</f>
        <v>170.62605673492394</v>
      </c>
      <c r="T53" s="59">
        <f t="shared" si="3"/>
        <v>84.301991055807164</v>
      </c>
      <c r="U53" s="60">
        <f t="shared" si="4"/>
        <v>70.165376139570739</v>
      </c>
      <c r="V53" s="94">
        <f>ROUNDUP(P53*1.24,3)</f>
        <v>1082.502</v>
      </c>
      <c r="W53" s="95">
        <f t="shared" si="14"/>
        <v>900.97699999999998</v>
      </c>
      <c r="X53" s="96">
        <f t="shared" si="10"/>
        <v>254.2039263573173</v>
      </c>
      <c r="Y53" s="97">
        <f t="shared" si="16"/>
        <v>211.57641367649822</v>
      </c>
      <c r="Z53" s="61">
        <v>4</v>
      </c>
      <c r="AA53" s="123">
        <f t="shared" si="7"/>
        <v>24.673770000000001</v>
      </c>
      <c r="AB53" s="118">
        <v>24673.77</v>
      </c>
      <c r="AC53" s="113" t="s">
        <v>34</v>
      </c>
      <c r="AD53" s="64"/>
    </row>
    <row r="54" spans="1:31" s="65" customFormat="1" ht="48.75" customHeight="1">
      <c r="A54" s="149">
        <v>46</v>
      </c>
      <c r="B54" s="151">
        <v>44</v>
      </c>
      <c r="C54" s="115" t="str">
        <f>RIGHT(E54,31)</f>
        <v>Strada Pecetei nr. 5, Blocul 17</v>
      </c>
      <c r="D54" s="45" t="str">
        <f t="shared" si="13"/>
        <v>Reabilitare termică a imobilului din</v>
      </c>
      <c r="E54" s="46" t="s">
        <v>127</v>
      </c>
      <c r="F54" s="86">
        <v>1960</v>
      </c>
      <c r="G54" s="87" t="s">
        <v>88</v>
      </c>
      <c r="H54" s="88">
        <v>32</v>
      </c>
      <c r="I54" s="89" t="s">
        <v>126</v>
      </c>
      <c r="J54" s="90">
        <v>0</v>
      </c>
      <c r="K54" s="90">
        <f t="shared" si="15"/>
        <v>2431.77</v>
      </c>
      <c r="L54" s="91">
        <v>620.66999999999996</v>
      </c>
      <c r="M54" s="92"/>
      <c r="N54" s="91">
        <v>1945.41</v>
      </c>
      <c r="O54" s="98">
        <v>2431.77</v>
      </c>
      <c r="P54" s="94">
        <v>872.98500000000001</v>
      </c>
      <c r="Q54" s="95">
        <v>726.59400000000005</v>
      </c>
      <c r="R54" s="96">
        <f t="shared" si="17"/>
        <v>205.00305278978021</v>
      </c>
      <c r="S54" s="97">
        <f>Q54/$W$7</f>
        <v>170.62605673492394</v>
      </c>
      <c r="T54" s="59">
        <f t="shared" si="3"/>
        <v>84.301991055807164</v>
      </c>
      <c r="U54" s="60">
        <f t="shared" si="4"/>
        <v>70.165376139570739</v>
      </c>
      <c r="V54" s="94">
        <f>ROUNDUP(P54*1.24,3)</f>
        <v>1082.502</v>
      </c>
      <c r="W54" s="95">
        <f t="shared" si="14"/>
        <v>900.97699999999998</v>
      </c>
      <c r="X54" s="96">
        <f t="shared" si="10"/>
        <v>254.2039263573173</v>
      </c>
      <c r="Y54" s="97">
        <f t="shared" si="16"/>
        <v>211.57641367649822</v>
      </c>
      <c r="Z54" s="61">
        <v>4</v>
      </c>
      <c r="AA54" s="123">
        <f t="shared" si="7"/>
        <v>24.673770000000001</v>
      </c>
      <c r="AB54" s="118">
        <v>24673.77</v>
      </c>
      <c r="AC54" s="113" t="s">
        <v>34</v>
      </c>
      <c r="AD54" s="64"/>
    </row>
    <row r="55" spans="1:31" s="65" customFormat="1" ht="48.75" customHeight="1">
      <c r="A55" s="149">
        <v>47</v>
      </c>
      <c r="B55" s="151">
        <v>45</v>
      </c>
      <c r="C55" s="115" t="str">
        <f>RIGHT(E55,31)</f>
        <v>Strada Pajurei nr. 5, Blocul 23</v>
      </c>
      <c r="D55" s="75" t="str">
        <f t="shared" si="13"/>
        <v>Reabilitare termică a imobilului din</v>
      </c>
      <c r="E55" s="76" t="s">
        <v>128</v>
      </c>
      <c r="F55" s="100">
        <v>1963</v>
      </c>
      <c r="G55" s="101" t="s">
        <v>129</v>
      </c>
      <c r="H55" s="88">
        <v>32</v>
      </c>
      <c r="I55" s="102" t="s">
        <v>89</v>
      </c>
      <c r="J55" s="103">
        <v>0</v>
      </c>
      <c r="K55" s="103">
        <f t="shared" si="15"/>
        <v>2508.6799999999998</v>
      </c>
      <c r="L55" s="92">
        <v>617.76</v>
      </c>
      <c r="M55" s="92">
        <v>1136.8</v>
      </c>
      <c r="N55" s="92">
        <v>1797.51</v>
      </c>
      <c r="O55" s="104">
        <v>2508.6799999999998</v>
      </c>
      <c r="P55" s="94">
        <v>1050.3255235610895</v>
      </c>
      <c r="Q55" s="95">
        <v>882.30398551200005</v>
      </c>
      <c r="R55" s="95">
        <f t="shared" si="17"/>
        <v>246.64792493920007</v>
      </c>
      <c r="S55" s="105">
        <f>ROUNDDOWN(Q55/$W$7,3)</f>
        <v>207.191</v>
      </c>
      <c r="T55" s="82">
        <f t="shared" si="3"/>
        <v>98.317810537493855</v>
      </c>
      <c r="U55" s="83">
        <f t="shared" si="4"/>
        <v>82.589648739576191</v>
      </c>
      <c r="V55" s="94">
        <f>ROUND(P55*1.24,3)</f>
        <v>1302.404</v>
      </c>
      <c r="W55" s="95">
        <f t="shared" si="14"/>
        <v>1094.057</v>
      </c>
      <c r="X55" s="95">
        <f>ROUNDDOWN(V55/$W$7,3)</f>
        <v>305.84300000000002</v>
      </c>
      <c r="Y55" s="105">
        <f t="shared" si="16"/>
        <v>256.91738681194818</v>
      </c>
      <c r="Z55" s="61">
        <v>5</v>
      </c>
      <c r="AA55" s="123">
        <f t="shared" si="7"/>
        <v>25.457369999999997</v>
      </c>
      <c r="AB55" s="118">
        <v>25457.37</v>
      </c>
      <c r="AC55" s="113" t="s">
        <v>51</v>
      </c>
      <c r="AD55" s="64"/>
    </row>
    <row r="56" spans="1:31" s="65" customFormat="1" ht="48.75" customHeight="1">
      <c r="A56" s="149">
        <v>48</v>
      </c>
      <c r="B56" s="151">
        <v>46</v>
      </c>
      <c r="C56" s="115" t="str">
        <f>RIGHT(E56,48)</f>
        <v>Calea Dorobanţilor nr. 135-145, Blocul 10, sc. D</v>
      </c>
      <c r="D56" s="75" t="str">
        <f t="shared" si="13"/>
        <v>Reabilitare termică a imobilului din</v>
      </c>
      <c r="E56" s="76" t="s">
        <v>130</v>
      </c>
      <c r="F56" s="100">
        <v>1973</v>
      </c>
      <c r="G56" s="101" t="s">
        <v>65</v>
      </c>
      <c r="H56" s="88">
        <v>18</v>
      </c>
      <c r="I56" s="102" t="s">
        <v>131</v>
      </c>
      <c r="J56" s="103">
        <v>260</v>
      </c>
      <c r="K56" s="92">
        <f t="shared" si="15"/>
        <v>1726</v>
      </c>
      <c r="L56" s="92">
        <v>185</v>
      </c>
      <c r="M56" s="92">
        <v>556.62</v>
      </c>
      <c r="N56" s="92">
        <v>1035.81</v>
      </c>
      <c r="O56" s="104">
        <v>1986</v>
      </c>
      <c r="P56" s="94">
        <v>727.15120235241307</v>
      </c>
      <c r="Q56" s="95">
        <v>607.2638856512001</v>
      </c>
      <c r="R56" s="95">
        <f t="shared" si="17"/>
        <v>170.75690455392004</v>
      </c>
      <c r="S56" s="105">
        <f>Q56/$W$7</f>
        <v>142.60376800000003</v>
      </c>
      <c r="T56" s="82">
        <f t="shared" si="3"/>
        <v>85.980314478308173</v>
      </c>
      <c r="U56" s="83">
        <f t="shared" si="4"/>
        <v>71.804515609264868</v>
      </c>
      <c r="V56" s="94">
        <f>ROUND(P56*1.24,3)</f>
        <v>901.66700000000003</v>
      </c>
      <c r="W56" s="95">
        <f t="shared" ref="W56" si="18">ROUND(Q56*1.24,3)</f>
        <v>753.00699999999995</v>
      </c>
      <c r="X56" s="95">
        <f>ROUNDUP(V56/$W$7,3)</f>
        <v>211.739</v>
      </c>
      <c r="Y56" s="105">
        <f t="shared" si="16"/>
        <v>176.82862107833927</v>
      </c>
      <c r="Z56" s="61">
        <v>5</v>
      </c>
      <c r="AA56" s="123">
        <f t="shared" si="7"/>
        <v>17.512730000000001</v>
      </c>
      <c r="AB56" s="118">
        <v>17512.73</v>
      </c>
      <c r="AC56" s="114" t="s">
        <v>51</v>
      </c>
      <c r="AD56" s="64"/>
    </row>
    <row r="57" spans="1:31" s="65" customFormat="1" ht="48.75" customHeight="1">
      <c r="A57" s="149">
        <v>49</v>
      </c>
      <c r="B57" s="151">
        <v>47</v>
      </c>
      <c r="C57" s="115" t="str">
        <f>RIGHT(E57,39)</f>
        <v>Calea Griviţei nr. 222, Blocul 7, sc. A</v>
      </c>
      <c r="D57" s="45" t="str">
        <f t="shared" si="13"/>
        <v>Reabilitare termică a imobilului din</v>
      </c>
      <c r="E57" s="46" t="s">
        <v>132</v>
      </c>
      <c r="F57" s="86">
        <v>1960</v>
      </c>
      <c r="G57" s="87" t="s">
        <v>133</v>
      </c>
      <c r="H57" s="88">
        <v>32</v>
      </c>
      <c r="I57" s="89" t="s">
        <v>134</v>
      </c>
      <c r="J57" s="90">
        <v>0</v>
      </c>
      <c r="K57" s="90">
        <f t="shared" si="15"/>
        <v>2542.34</v>
      </c>
      <c r="L57" s="91">
        <v>254</v>
      </c>
      <c r="M57" s="92"/>
      <c r="N57" s="91">
        <v>2033.87</v>
      </c>
      <c r="O57" s="98">
        <v>2542.34</v>
      </c>
      <c r="P57" s="94">
        <v>913.34500000000003</v>
      </c>
      <c r="Q57" s="95">
        <v>760.25300000000004</v>
      </c>
      <c r="R57" s="96">
        <f t="shared" si="17"/>
        <v>214.48079090738307</v>
      </c>
      <c r="S57" s="97">
        <f>Q57/$W$7</f>
        <v>178.53019913582568</v>
      </c>
      <c r="T57" s="59">
        <f t="shared" si="3"/>
        <v>84.363535525296797</v>
      </c>
      <c r="U57" s="60">
        <f t="shared" si="4"/>
        <v>70.222786541464032</v>
      </c>
      <c r="V57" s="94">
        <f>ROUND(P57*1.24,3)</f>
        <v>1132.548</v>
      </c>
      <c r="W57" s="95">
        <f>ROUNDDOWN(Q57*1.24,3)</f>
        <v>942.71299999999997</v>
      </c>
      <c r="X57" s="96">
        <f>V57/$W$7</f>
        <v>265.95622769115158</v>
      </c>
      <c r="Y57" s="97">
        <f t="shared" si="16"/>
        <v>221.37727785083598</v>
      </c>
      <c r="Z57" s="61">
        <v>6</v>
      </c>
      <c r="AA57" s="123">
        <f t="shared" si="7"/>
        <v>25.795660000000002</v>
      </c>
      <c r="AB57" s="118">
        <v>25795.66</v>
      </c>
      <c r="AC57" s="113" t="s">
        <v>34</v>
      </c>
      <c r="AD57" s="64"/>
    </row>
    <row r="58" spans="1:31" s="65" customFormat="1" ht="48.75" customHeight="1" thickBot="1">
      <c r="A58" s="149">
        <v>50</v>
      </c>
      <c r="B58" s="152">
        <v>48</v>
      </c>
      <c r="C58" s="140" t="str">
        <f>RIGHT(E58,38)</f>
        <v>Strada Turda nr. 114, Blocul 35, sc. B</v>
      </c>
      <c r="D58" s="141" t="str">
        <f t="shared" si="13"/>
        <v>Reabilitare termică a imobilului din</v>
      </c>
      <c r="E58" s="99" t="s">
        <v>135</v>
      </c>
      <c r="F58" s="100">
        <v>1982</v>
      </c>
      <c r="G58" s="101" t="s">
        <v>117</v>
      </c>
      <c r="H58" s="88">
        <v>36</v>
      </c>
      <c r="I58" s="102" t="s">
        <v>79</v>
      </c>
      <c r="J58" s="103">
        <v>0</v>
      </c>
      <c r="K58" s="103">
        <f t="shared" si="15"/>
        <v>3242.42</v>
      </c>
      <c r="L58" s="92">
        <v>307</v>
      </c>
      <c r="M58" s="92">
        <v>1216.2</v>
      </c>
      <c r="N58" s="92">
        <v>2367.63</v>
      </c>
      <c r="O58" s="104">
        <v>3242.42</v>
      </c>
      <c r="P58" s="94">
        <v>991.94038851377093</v>
      </c>
      <c r="Q58" s="95">
        <v>822.14705915199988</v>
      </c>
      <c r="R58" s="95">
        <f t="shared" si="17"/>
        <v>232.93734466320001</v>
      </c>
      <c r="S58" s="105">
        <f>Q58/$W$7</f>
        <v>193.06477999999998</v>
      </c>
      <c r="T58" s="142">
        <f t="shared" si="3"/>
        <v>71.840583472591462</v>
      </c>
      <c r="U58" s="143">
        <f t="shared" si="4"/>
        <v>59.543421271766142</v>
      </c>
      <c r="V58" s="94">
        <f>ROUND(P58*1.24,3)</f>
        <v>1230.0060000000001</v>
      </c>
      <c r="W58" s="95">
        <f>ROUND(Q58*1.24,3)</f>
        <v>1019.462</v>
      </c>
      <c r="X58" s="95">
        <f>V58/$W$7</f>
        <v>288.84228818335527</v>
      </c>
      <c r="Y58" s="105">
        <f t="shared" si="16"/>
        <v>239.40024422318243</v>
      </c>
      <c r="Z58" s="61">
        <v>5</v>
      </c>
      <c r="AA58" s="123">
        <f t="shared" si="7"/>
        <v>32.904849999999996</v>
      </c>
      <c r="AB58" s="121">
        <v>32904.85</v>
      </c>
      <c r="AC58" s="113" t="s">
        <v>51</v>
      </c>
      <c r="AD58" s="64"/>
    </row>
    <row r="59" spans="1:31" s="136" customFormat="1" ht="21.75" customHeight="1" thickBot="1">
      <c r="A59" s="26"/>
      <c r="B59" s="138"/>
      <c r="C59" s="127"/>
      <c r="D59" s="128"/>
      <c r="E59" s="129" t="s">
        <v>136</v>
      </c>
      <c r="F59" s="130"/>
      <c r="G59" s="131"/>
      <c r="H59" s="132"/>
      <c r="I59" s="133"/>
      <c r="J59" s="133">
        <f t="shared" ref="J59:X59" si="19">SUBTOTAL(9,J11:J58)</f>
        <v>10595.580000000002</v>
      </c>
      <c r="K59" s="133">
        <f t="shared" si="19"/>
        <v>226873.16</v>
      </c>
      <c r="L59" s="145">
        <f t="shared" si="19"/>
        <v>23653.119999999999</v>
      </c>
      <c r="M59" s="146">
        <f t="shared" si="19"/>
        <v>44023.810000000005</v>
      </c>
      <c r="N59" s="145">
        <f t="shared" si="19"/>
        <v>167820.11</v>
      </c>
      <c r="O59" s="147">
        <f t="shared" si="19"/>
        <v>237468.74</v>
      </c>
      <c r="P59" s="126">
        <f t="shared" si="19"/>
        <v>80838.337841013345</v>
      </c>
      <c r="Q59" s="145">
        <f t="shared" si="19"/>
        <v>67420.299984922909</v>
      </c>
      <c r="R59" s="145">
        <f t="shared" si="19"/>
        <v>18983.265169881728</v>
      </c>
      <c r="S59" s="134">
        <f t="shared" si="19"/>
        <v>15832.307475533282</v>
      </c>
      <c r="T59" s="144">
        <f t="shared" si="19"/>
        <v>3897.9235665984838</v>
      </c>
      <c r="U59" s="144">
        <f t="shared" si="19"/>
        <v>3249.2299540740273</v>
      </c>
      <c r="V59" s="126">
        <f t="shared" si="19"/>
        <v>100239.54099999997</v>
      </c>
      <c r="W59" s="134">
        <f t="shared" si="19"/>
        <v>83601.172000000006</v>
      </c>
      <c r="X59" s="134">
        <f t="shared" si="19"/>
        <v>23539.249626902136</v>
      </c>
      <c r="Y59" s="134">
        <f>SUBTOTAL(9,Y11:Y58)</f>
        <v>19632.061282923172</v>
      </c>
      <c r="Z59" s="134">
        <f t="shared" ref="Z59" si="20">SUBTOTAL(9,Z11:Z54)</f>
        <v>196</v>
      </c>
      <c r="AA59" s="134">
        <f>SUBTOTAL(9,AA11:AA58)</f>
        <v>2301.9649899999999</v>
      </c>
      <c r="AB59" s="134">
        <f>SUBTOTAL(9,AB11:AB58)</f>
        <v>2301964.9900000007</v>
      </c>
      <c r="AC59" s="135"/>
      <c r="AE59" s="137"/>
    </row>
    <row r="61" spans="1:31" ht="15.75">
      <c r="I61" s="148" t="s">
        <v>137</v>
      </c>
    </row>
    <row r="62" spans="1:31" s="8" customFormat="1" ht="15.75">
      <c r="A62" s="106"/>
      <c r="C62" s="12"/>
      <c r="D62" s="10"/>
      <c r="F62" s="29"/>
      <c r="G62" s="13"/>
      <c r="H62" s="15"/>
      <c r="I62" s="148"/>
      <c r="J62" s="10"/>
      <c r="K62" s="10"/>
      <c r="L62" s="16"/>
      <c r="M62" s="17"/>
      <c r="N62" s="16"/>
      <c r="O62" s="16"/>
      <c r="P62" s="16"/>
      <c r="Q62" s="16"/>
      <c r="R62" s="16"/>
      <c r="S62" s="16"/>
      <c r="T62" s="10"/>
      <c r="U62" s="10"/>
      <c r="V62" s="16"/>
      <c r="W62" s="16"/>
      <c r="X62" s="16"/>
      <c r="Y62" s="16"/>
      <c r="Z62" s="22"/>
      <c r="AA62" s="122"/>
      <c r="AB62" s="17"/>
      <c r="AD62" s="9"/>
      <c r="AE62" s="10"/>
    </row>
    <row r="63" spans="1:31" s="8" customFormat="1" ht="15.75">
      <c r="A63" s="106"/>
      <c r="C63" s="12"/>
      <c r="D63" s="10"/>
      <c r="F63" s="29"/>
      <c r="G63" s="13"/>
      <c r="H63" s="15"/>
      <c r="I63" s="148" t="s">
        <v>139</v>
      </c>
      <c r="J63" s="10"/>
      <c r="K63" s="10"/>
      <c r="L63" s="16"/>
      <c r="M63" s="17"/>
      <c r="N63" s="16"/>
      <c r="O63" s="16"/>
      <c r="P63" s="10"/>
      <c r="Q63" s="10"/>
      <c r="R63" s="18"/>
      <c r="S63" s="18"/>
      <c r="T63" s="10"/>
      <c r="U63" s="10"/>
      <c r="V63" s="10"/>
      <c r="W63" s="10"/>
      <c r="X63" s="18"/>
      <c r="Y63" s="18"/>
      <c r="Z63" s="22"/>
      <c r="AA63" s="122"/>
      <c r="AB63" s="17"/>
      <c r="AD63" s="9"/>
      <c r="AE63" s="10"/>
    </row>
    <row r="64" spans="1:31" s="8" customFormat="1">
      <c r="A64" s="106"/>
      <c r="C64" s="12"/>
      <c r="D64" s="10"/>
      <c r="F64" s="29"/>
      <c r="G64" s="13"/>
      <c r="H64" s="15"/>
      <c r="I64" s="10"/>
      <c r="J64" s="10"/>
      <c r="K64" s="10"/>
      <c r="L64" s="16"/>
      <c r="M64" s="17"/>
      <c r="N64" s="16"/>
      <c r="P64" s="10"/>
      <c r="Q64" s="10"/>
      <c r="R64" s="18"/>
      <c r="S64" s="18"/>
      <c r="T64" s="10"/>
      <c r="U64" s="10"/>
      <c r="V64" s="139" t="s">
        <v>138</v>
      </c>
      <c r="W64" s="10"/>
      <c r="X64" s="18"/>
      <c r="Y64" s="18"/>
      <c r="Z64" s="22"/>
      <c r="AA64" s="122"/>
      <c r="AB64" s="17"/>
      <c r="AD64" s="9"/>
      <c r="AE64" s="10"/>
    </row>
  </sheetData>
  <autoFilter ref="B10:AD60">
    <filterColumn colId="1"/>
    <filterColumn colId="2"/>
    <filterColumn colId="8"/>
    <filterColumn colId="9"/>
    <filterColumn colId="18"/>
    <filterColumn colId="19"/>
    <filterColumn colId="20"/>
    <filterColumn colId="21"/>
    <filterColumn colId="22"/>
    <filterColumn colId="23"/>
    <filterColumn colId="25"/>
    <filterColumn colId="26"/>
    <filterColumn colId="27"/>
  </autoFilter>
  <mergeCells count="21">
    <mergeCell ref="W1:Y1"/>
    <mergeCell ref="W2:Y2"/>
    <mergeCell ref="W3:Y3"/>
    <mergeCell ref="W4:Y4"/>
    <mergeCell ref="W5:Y5"/>
    <mergeCell ref="Z8:Z9"/>
    <mergeCell ref="AA8:AB9"/>
    <mergeCell ref="B6:Y6"/>
    <mergeCell ref="A8:A10"/>
    <mergeCell ref="B8:B10"/>
    <mergeCell ref="C8:C10"/>
    <mergeCell ref="E8:E10"/>
    <mergeCell ref="F8:F10"/>
    <mergeCell ref="G8:G10"/>
    <mergeCell ref="H8:H10"/>
    <mergeCell ref="I8:I10"/>
    <mergeCell ref="K8:K9"/>
    <mergeCell ref="O8:O9"/>
    <mergeCell ref="P8:S8"/>
    <mergeCell ref="T8:U8"/>
    <mergeCell ref="V8:Y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blackAndWhite="1" horizontalDpi="300" verticalDpi="300" r:id="rId1"/>
  <headerFooter alignWithMargins="0">
    <oddFooter>&amp;CPagina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E60"/>
  <sheetViews>
    <sheetView view="pageBreakPreview" topLeftCell="B1" zoomScaleNormal="100" workbookViewId="0">
      <pane xSplit="6" ySplit="6" topLeftCell="H13" activePane="bottomRight" state="frozen"/>
      <selection activeCell="B1" sqref="B1"/>
      <selection pane="topRight" activeCell="H1" sqref="H1"/>
      <selection pane="bottomLeft" activeCell="B7" sqref="B7"/>
      <selection pane="bottomRight" activeCell="B44" sqref="A44:XFD44"/>
    </sheetView>
  </sheetViews>
  <sheetFormatPr defaultRowHeight="12.75"/>
  <cols>
    <col min="1" max="1" width="4" style="1" hidden="1" customWidth="1"/>
    <col min="2" max="2" width="5.85546875" style="8" customWidth="1"/>
    <col min="3" max="3" width="5.140625" style="12" hidden="1" customWidth="1"/>
    <col min="4" max="4" width="4.140625" style="10" hidden="1" customWidth="1"/>
    <col min="5" max="5" width="33.42578125" style="10" customWidth="1"/>
    <col min="6" max="6" width="8.42578125" style="14" hidden="1" customWidth="1"/>
    <col min="7" max="7" width="24" style="10" hidden="1" customWidth="1"/>
    <col min="8" max="8" width="5.42578125" style="15" customWidth="1"/>
    <col min="9" max="9" width="14.5703125" style="10" customWidth="1"/>
    <col min="10" max="10" width="11.140625" style="10" hidden="1" customWidth="1"/>
    <col min="11" max="11" width="9.85546875" style="10" hidden="1" customWidth="1"/>
    <col min="12" max="12" width="9.5703125" style="16" hidden="1" customWidth="1"/>
    <col min="13" max="13" width="10" style="17" hidden="1" customWidth="1"/>
    <col min="14" max="14" width="13.42578125" style="16" hidden="1" customWidth="1"/>
    <col min="15" max="15" width="13" style="16" customWidth="1"/>
    <col min="16" max="16" width="14.140625" style="10" customWidth="1"/>
    <col min="17" max="17" width="12.28515625" style="10" customWidth="1"/>
    <col min="18" max="18" width="13.5703125" style="18" customWidth="1"/>
    <col min="19" max="19" width="14.28515625" style="18" customWidth="1"/>
    <col min="20" max="21" width="10.42578125" style="10" hidden="1" customWidth="1"/>
    <col min="22" max="22" width="15.42578125" style="10" customWidth="1"/>
    <col min="23" max="23" width="15.5703125" style="10" customWidth="1"/>
    <col min="24" max="24" width="14.28515625" style="18" customWidth="1"/>
    <col min="25" max="25" width="12.5703125" style="18" customWidth="1"/>
    <col min="26" max="26" width="7.7109375" style="22" hidden="1" customWidth="1"/>
    <col min="27" max="27" width="14" style="122" hidden="1" customWidth="1"/>
    <col min="28" max="28" width="14" style="17" hidden="1" customWidth="1"/>
    <col min="29" max="29" width="15.5703125" style="8" customWidth="1"/>
    <col min="30" max="30" width="11.7109375" style="9" bestFit="1" customWidth="1"/>
    <col min="31" max="16384" width="9.140625" style="10"/>
  </cols>
  <sheetData>
    <row r="1" spans="1:30">
      <c r="B1" s="5"/>
      <c r="C1" s="3"/>
      <c r="D1" s="2"/>
      <c r="E1" s="2"/>
      <c r="F1" s="4"/>
      <c r="G1" s="2"/>
      <c r="H1" s="5"/>
      <c r="I1" s="2"/>
      <c r="J1" s="2"/>
      <c r="K1" s="2"/>
      <c r="L1" s="4"/>
      <c r="M1" s="6"/>
      <c r="N1" s="4"/>
      <c r="O1" s="4"/>
      <c r="P1" s="2"/>
      <c r="Q1" s="2"/>
      <c r="R1" s="2"/>
      <c r="S1" s="2"/>
      <c r="T1" s="2"/>
      <c r="U1" s="2"/>
      <c r="V1" s="2"/>
      <c r="W1" s="2"/>
      <c r="X1" s="2"/>
      <c r="Y1" s="2"/>
      <c r="Z1" s="7"/>
    </row>
    <row r="2" spans="1:30" ht="35.25" customHeight="1">
      <c r="B2" s="224" t="s">
        <v>143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7"/>
      <c r="AC2" s="11"/>
    </row>
    <row r="3" spans="1:30" ht="24" customHeight="1" thickBot="1">
      <c r="V3" s="19" t="s">
        <v>0</v>
      </c>
      <c r="W3" s="20">
        <v>4.2584</v>
      </c>
      <c r="X3" s="21">
        <v>40590</v>
      </c>
      <c r="Y3" s="21"/>
    </row>
    <row r="4" spans="1:30" s="29" customFormat="1" ht="12.75" customHeight="1">
      <c r="A4" s="200" t="s">
        <v>1</v>
      </c>
      <c r="B4" s="201" t="s">
        <v>2</v>
      </c>
      <c r="C4" s="203" t="s">
        <v>3</v>
      </c>
      <c r="D4" s="23"/>
      <c r="E4" s="205" t="s">
        <v>3</v>
      </c>
      <c r="F4" s="207" t="s">
        <v>4</v>
      </c>
      <c r="G4" s="210" t="s">
        <v>5</v>
      </c>
      <c r="H4" s="213" t="s">
        <v>6</v>
      </c>
      <c r="I4" s="215" t="s">
        <v>7</v>
      </c>
      <c r="J4" s="24" t="s">
        <v>8</v>
      </c>
      <c r="K4" s="217" t="s">
        <v>9</v>
      </c>
      <c r="L4" s="25" t="s">
        <v>10</v>
      </c>
      <c r="M4" s="25" t="s">
        <v>11</v>
      </c>
      <c r="N4" s="25" t="s">
        <v>12</v>
      </c>
      <c r="O4" s="217" t="s">
        <v>13</v>
      </c>
      <c r="P4" s="219" t="s">
        <v>14</v>
      </c>
      <c r="Q4" s="220"/>
      <c r="R4" s="220"/>
      <c r="S4" s="221"/>
      <c r="T4" s="222" t="s">
        <v>15</v>
      </c>
      <c r="U4" s="206"/>
      <c r="V4" s="219" t="s">
        <v>16</v>
      </c>
      <c r="W4" s="220"/>
      <c r="X4" s="220"/>
      <c r="Y4" s="221"/>
      <c r="Z4" s="194" t="s">
        <v>17</v>
      </c>
      <c r="AA4" s="195" t="s">
        <v>140</v>
      </c>
      <c r="AB4" s="196"/>
      <c r="AC4" s="27" t="s">
        <v>19</v>
      </c>
      <c r="AD4" s="28"/>
    </row>
    <row r="5" spans="1:30" s="29" customFormat="1" ht="13.5" thickBot="1">
      <c r="A5" s="200"/>
      <c r="B5" s="202"/>
      <c r="C5" s="204"/>
      <c r="D5" s="30"/>
      <c r="E5" s="206"/>
      <c r="F5" s="208"/>
      <c r="G5" s="211"/>
      <c r="H5" s="214"/>
      <c r="I5" s="216"/>
      <c r="J5" s="31" t="s">
        <v>20</v>
      </c>
      <c r="K5" s="218"/>
      <c r="L5" s="32" t="s">
        <v>21</v>
      </c>
      <c r="M5" s="32" t="s">
        <v>22</v>
      </c>
      <c r="N5" s="32" t="s">
        <v>23</v>
      </c>
      <c r="O5" s="218"/>
      <c r="P5" s="33" t="s">
        <v>24</v>
      </c>
      <c r="Q5" s="34" t="s">
        <v>18</v>
      </c>
      <c r="R5" s="35" t="s">
        <v>24</v>
      </c>
      <c r="S5" s="36" t="s">
        <v>18</v>
      </c>
      <c r="T5" s="37" t="s">
        <v>25</v>
      </c>
      <c r="U5" s="34" t="s">
        <v>18</v>
      </c>
      <c r="V5" s="33" t="s">
        <v>24</v>
      </c>
      <c r="W5" s="34" t="s">
        <v>18</v>
      </c>
      <c r="X5" s="35" t="s">
        <v>24</v>
      </c>
      <c r="Y5" s="36" t="s">
        <v>18</v>
      </c>
      <c r="Z5" s="194"/>
      <c r="AA5" s="197"/>
      <c r="AB5" s="198"/>
      <c r="AC5" s="27"/>
      <c r="AD5" s="28"/>
    </row>
    <row r="6" spans="1:30" s="29" customFormat="1" ht="14.25">
      <c r="A6" s="200"/>
      <c r="B6" s="202"/>
      <c r="C6" s="204"/>
      <c r="D6" s="30"/>
      <c r="E6" s="206"/>
      <c r="F6" s="209"/>
      <c r="G6" s="212"/>
      <c r="H6" s="214"/>
      <c r="I6" s="216"/>
      <c r="J6" s="38" t="s">
        <v>26</v>
      </c>
      <c r="K6" s="39" t="s">
        <v>26</v>
      </c>
      <c r="L6" s="38" t="s">
        <v>26</v>
      </c>
      <c r="M6" s="38" t="s">
        <v>26</v>
      </c>
      <c r="N6" s="38" t="s">
        <v>26</v>
      </c>
      <c r="O6" s="39" t="s">
        <v>26</v>
      </c>
      <c r="P6" s="40" t="s">
        <v>27</v>
      </c>
      <c r="Q6" s="41" t="s">
        <v>27</v>
      </c>
      <c r="R6" s="41" t="s">
        <v>28</v>
      </c>
      <c r="S6" s="42" t="s">
        <v>28</v>
      </c>
      <c r="T6" s="43" t="s">
        <v>29</v>
      </c>
      <c r="U6" s="41" t="s">
        <v>29</v>
      </c>
      <c r="V6" s="40" t="s">
        <v>27</v>
      </c>
      <c r="W6" s="41" t="s">
        <v>27</v>
      </c>
      <c r="X6" s="41" t="s">
        <v>28</v>
      </c>
      <c r="Y6" s="42" t="s">
        <v>28</v>
      </c>
      <c r="Z6" s="44" t="s">
        <v>30</v>
      </c>
      <c r="AA6" s="117" t="s">
        <v>141</v>
      </c>
      <c r="AB6" s="117" t="s">
        <v>142</v>
      </c>
      <c r="AC6" s="112"/>
      <c r="AD6" s="28"/>
    </row>
    <row r="7" spans="1:30" s="8" customFormat="1" ht="48.75" customHeight="1">
      <c r="A7" s="149">
        <v>1</v>
      </c>
      <c r="B7" s="151">
        <v>1</v>
      </c>
      <c r="C7" s="115" t="str">
        <f>RIGHT(E7,39)</f>
        <v>Strada Ion Câmpineanu nr. 23, Blocul 10</v>
      </c>
      <c r="D7" s="45" t="str">
        <f>LEFT(E7,36)</f>
        <v>Reabilitare termică a imobilului din</v>
      </c>
      <c r="E7" s="46" t="s">
        <v>31</v>
      </c>
      <c r="F7" s="47">
        <v>1959</v>
      </c>
      <c r="G7" s="48" t="s">
        <v>32</v>
      </c>
      <c r="H7" s="49">
        <v>98</v>
      </c>
      <c r="I7" s="50" t="s">
        <v>33</v>
      </c>
      <c r="J7" s="51">
        <v>613.61</v>
      </c>
      <c r="K7" s="51">
        <f t="shared" ref="K7:K35" si="0">O7-J7</f>
        <v>6881.13</v>
      </c>
      <c r="L7" s="52">
        <v>723.61</v>
      </c>
      <c r="M7" s="53"/>
      <c r="N7" s="52">
        <v>5504.9</v>
      </c>
      <c r="O7" s="54">
        <v>7494.74</v>
      </c>
      <c r="P7" s="55">
        <v>2458.9290000000001</v>
      </c>
      <c r="Q7" s="56">
        <v>2040.481</v>
      </c>
      <c r="R7" s="57">
        <f t="shared" ref="R7:R47" si="1">P7/$W$3</f>
        <v>577.43025549502158</v>
      </c>
      <c r="S7" s="58">
        <f t="shared" ref="S7:S47" si="2">Q7/$W$3</f>
        <v>479.16611873003944</v>
      </c>
      <c r="T7" s="59">
        <f t="shared" ref="T7:T54" si="3">R7/O7*1000</f>
        <v>77.04473477332391</v>
      </c>
      <c r="U7" s="60">
        <f t="shared" ref="U7:U54" si="4">S7/O7*1000</f>
        <v>63.933654633788429</v>
      </c>
      <c r="V7" s="55">
        <f>ROUND(P7*1.24,3)</f>
        <v>3049.0720000000001</v>
      </c>
      <c r="W7" s="56">
        <f>ROUNDUP(Q7*1.24,3)</f>
        <v>2530.1970000000001</v>
      </c>
      <c r="X7" s="57">
        <f t="shared" ref="X7:X19" si="5">V7/$W$3</f>
        <v>716.01352620702619</v>
      </c>
      <c r="Y7" s="58">
        <f t="shared" ref="Y7:Y19" si="6">W7/$W$3</f>
        <v>594.16611873003944</v>
      </c>
      <c r="Z7" s="61">
        <v>6</v>
      </c>
      <c r="AA7" s="123">
        <f>AB7/1000</f>
        <v>69.818860000000001</v>
      </c>
      <c r="AB7" s="118">
        <v>69818.86</v>
      </c>
      <c r="AC7" s="113" t="s">
        <v>34</v>
      </c>
      <c r="AD7" s="9"/>
    </row>
    <row r="8" spans="1:30" s="65" customFormat="1" ht="48.75" customHeight="1">
      <c r="A8" s="149">
        <v>2</v>
      </c>
      <c r="B8" s="151">
        <v>2</v>
      </c>
      <c r="C8" s="115" t="str">
        <f>RIGHT(E8,33)</f>
        <v>Calea Griviţei nr.152, Blocul 152</v>
      </c>
      <c r="D8" s="45" t="str">
        <f>LEFT(E8,36)</f>
        <v>Reabilitare termică a imobilului din</v>
      </c>
      <c r="E8" s="46" t="s">
        <v>35</v>
      </c>
      <c r="F8" s="47">
        <v>1960</v>
      </c>
      <c r="G8" s="48" t="s">
        <v>36</v>
      </c>
      <c r="H8" s="62">
        <v>31</v>
      </c>
      <c r="I8" s="50" t="s">
        <v>37</v>
      </c>
      <c r="J8" s="51">
        <v>352.7</v>
      </c>
      <c r="K8" s="51">
        <f t="shared" si="0"/>
        <v>2576.5300000000002</v>
      </c>
      <c r="L8" s="52">
        <v>334.5</v>
      </c>
      <c r="M8" s="53"/>
      <c r="N8" s="52">
        <v>2121.73</v>
      </c>
      <c r="O8" s="54">
        <v>2929.23</v>
      </c>
      <c r="P8" s="63">
        <v>960.07299999999998</v>
      </c>
      <c r="Q8" s="56">
        <v>795.15599999999995</v>
      </c>
      <c r="R8" s="57">
        <f t="shared" si="1"/>
        <v>225.4539263573173</v>
      </c>
      <c r="S8" s="58">
        <f t="shared" si="2"/>
        <v>186.72647003569415</v>
      </c>
      <c r="T8" s="59">
        <f t="shared" si="3"/>
        <v>76.966959357004157</v>
      </c>
      <c r="U8" s="60">
        <f t="shared" si="4"/>
        <v>63.745923002186288</v>
      </c>
      <c r="V8" s="63">
        <f>ROUND(P8*1.24,3)</f>
        <v>1190.491</v>
      </c>
      <c r="W8" s="56">
        <f>ROUND(Q8*1.24,3)</f>
        <v>985.99300000000005</v>
      </c>
      <c r="X8" s="57">
        <f t="shared" si="5"/>
        <v>279.56298140146532</v>
      </c>
      <c r="Y8" s="58">
        <f t="shared" si="6"/>
        <v>231.5407195190682</v>
      </c>
      <c r="Z8" s="61">
        <v>6</v>
      </c>
      <c r="AA8" s="123">
        <f t="shared" ref="AA8:AA54" si="7">AB8/1000</f>
        <v>26.142559999999996</v>
      </c>
      <c r="AB8" s="118">
        <v>26142.559999999998</v>
      </c>
      <c r="AC8" s="113" t="s">
        <v>34</v>
      </c>
      <c r="AD8" s="64"/>
    </row>
    <row r="9" spans="1:30" s="65" customFormat="1" ht="48.75" customHeight="1">
      <c r="A9" s="149">
        <v>3</v>
      </c>
      <c r="B9" s="151">
        <v>3</v>
      </c>
      <c r="C9" s="115" t="str">
        <f>RIGHT(E9,41)</f>
        <v>Strada Străuleşti nr. 5-7, Blocul Băneasa</v>
      </c>
      <c r="D9" s="45" t="str">
        <f>LEFT(E9,36)</f>
        <v>Reabilitare termică a imobilului din</v>
      </c>
      <c r="E9" s="46" t="s">
        <v>38</v>
      </c>
      <c r="F9" s="66">
        <v>1975</v>
      </c>
      <c r="G9" s="67" t="s">
        <v>39</v>
      </c>
      <c r="H9" s="62">
        <v>89</v>
      </c>
      <c r="I9" s="50" t="s">
        <v>40</v>
      </c>
      <c r="J9" s="51">
        <v>0</v>
      </c>
      <c r="K9" s="51">
        <f t="shared" si="0"/>
        <v>3540.59</v>
      </c>
      <c r="L9" s="52">
        <v>593.45000000000005</v>
      </c>
      <c r="M9" s="53"/>
      <c r="N9" s="52">
        <v>2832.47</v>
      </c>
      <c r="O9" s="52">
        <v>3540.59</v>
      </c>
      <c r="P9" s="55">
        <v>1258.29</v>
      </c>
      <c r="Q9" s="56">
        <v>1047.2760000000001</v>
      </c>
      <c r="R9" s="57">
        <f t="shared" si="1"/>
        <v>295.48421942513619</v>
      </c>
      <c r="S9" s="58">
        <f t="shared" si="2"/>
        <v>245.93180537291002</v>
      </c>
      <c r="T9" s="59">
        <f t="shared" si="3"/>
        <v>83.456209113491298</v>
      </c>
      <c r="U9" s="60">
        <f t="shared" si="4"/>
        <v>69.460684624006177</v>
      </c>
      <c r="V9" s="55">
        <f>ROUNDDOWN(P9*1.24,3)</f>
        <v>1560.279</v>
      </c>
      <c r="W9" s="56">
        <f>ROUNDUP(Q9*1.24,3)</f>
        <v>1298.623</v>
      </c>
      <c r="X9" s="57">
        <f t="shared" si="5"/>
        <v>366.40029118917903</v>
      </c>
      <c r="Y9" s="58">
        <f t="shared" si="6"/>
        <v>304.95561713319557</v>
      </c>
      <c r="Z9" s="61">
        <v>4</v>
      </c>
      <c r="AA9" s="123">
        <f t="shared" si="7"/>
        <v>35.924330000000005</v>
      </c>
      <c r="AB9" s="118">
        <v>35924.33</v>
      </c>
      <c r="AC9" s="113" t="s">
        <v>34</v>
      </c>
      <c r="AD9" s="64"/>
    </row>
    <row r="10" spans="1:30" s="65" customFormat="1" ht="48.75" customHeight="1">
      <c r="A10" s="149">
        <v>4</v>
      </c>
      <c r="B10" s="151">
        <v>4</v>
      </c>
      <c r="C10" s="115" t="str">
        <f>RIGHT(E10,37)</f>
        <v>Strada Teodor Neagoe nr. 1, Blocul 12</v>
      </c>
      <c r="D10" s="45" t="str">
        <f>LEFT(E10,36)</f>
        <v>Reabilitare termică a imobilului din</v>
      </c>
      <c r="E10" s="46" t="s">
        <v>41</v>
      </c>
      <c r="F10" s="66">
        <v>1975</v>
      </c>
      <c r="G10" s="67" t="s">
        <v>42</v>
      </c>
      <c r="H10" s="62">
        <v>20</v>
      </c>
      <c r="I10" s="50" t="s">
        <v>40</v>
      </c>
      <c r="J10" s="68">
        <v>0</v>
      </c>
      <c r="K10" s="51">
        <f t="shared" si="0"/>
        <v>1655.43</v>
      </c>
      <c r="L10" s="52">
        <v>276.35000000000002</v>
      </c>
      <c r="M10" s="53"/>
      <c r="N10" s="52">
        <v>1324.34</v>
      </c>
      <c r="O10" s="52">
        <v>1655.43</v>
      </c>
      <c r="P10" s="55">
        <v>589.69799999999998</v>
      </c>
      <c r="Q10" s="56">
        <v>490.34699999999998</v>
      </c>
      <c r="R10" s="57">
        <f t="shared" si="1"/>
        <v>138.47877136952846</v>
      </c>
      <c r="S10" s="58">
        <f t="shared" si="2"/>
        <v>115.1481777193312</v>
      </c>
      <c r="T10" s="59">
        <f t="shared" si="3"/>
        <v>83.651239478279635</v>
      </c>
      <c r="U10" s="60">
        <f t="shared" si="4"/>
        <v>69.557865762569961</v>
      </c>
      <c r="V10" s="55">
        <f>ROUNDDOWN(P10*1.24,3)</f>
        <v>731.22500000000002</v>
      </c>
      <c r="W10" s="56">
        <f>ROUND(Q10*1.24,3)</f>
        <v>608.03</v>
      </c>
      <c r="X10" s="57">
        <f t="shared" si="5"/>
        <v>171.71355438662408</v>
      </c>
      <c r="Y10" s="58">
        <f t="shared" si="6"/>
        <v>142.78367461957544</v>
      </c>
      <c r="Z10" s="61">
        <v>4</v>
      </c>
      <c r="AA10" s="123">
        <f t="shared" si="7"/>
        <v>16.796689999999998</v>
      </c>
      <c r="AB10" s="118">
        <v>16796.689999999999</v>
      </c>
      <c r="AC10" s="113" t="s">
        <v>34</v>
      </c>
      <c r="AD10" s="64"/>
    </row>
    <row r="11" spans="1:30" s="65" customFormat="1" ht="48.75" customHeight="1">
      <c r="A11" s="149">
        <v>5</v>
      </c>
      <c r="B11" s="151">
        <v>5</v>
      </c>
      <c r="C11" s="115" t="str">
        <f>RIGHT(E11,51)</f>
        <v>Strada Ion Câmpineanu nr. 31, Blocul 4, sc. 2, 3, 4</v>
      </c>
      <c r="D11" s="45" t="str">
        <f>LEFT(E11,36)</f>
        <v>Reabilitare termică a imobilului din</v>
      </c>
      <c r="E11" s="46" t="s">
        <v>43</v>
      </c>
      <c r="F11" s="66">
        <v>1959</v>
      </c>
      <c r="G11" s="67" t="s">
        <v>32</v>
      </c>
      <c r="H11" s="62">
        <v>96</v>
      </c>
      <c r="I11" s="50" t="s">
        <v>44</v>
      </c>
      <c r="J11" s="69">
        <v>1376.82</v>
      </c>
      <c r="K11" s="69">
        <f t="shared" si="0"/>
        <v>6507.09</v>
      </c>
      <c r="L11" s="70">
        <v>730.48</v>
      </c>
      <c r="M11" s="71"/>
      <c r="N11" s="70">
        <v>5133.46</v>
      </c>
      <c r="O11" s="72">
        <v>7883.91</v>
      </c>
      <c r="P11" s="55">
        <v>2326.085</v>
      </c>
      <c r="Q11" s="56">
        <v>1920.538</v>
      </c>
      <c r="R11" s="57">
        <f t="shared" si="1"/>
        <v>546.23450122111592</v>
      </c>
      <c r="S11" s="58">
        <f t="shared" si="2"/>
        <v>450.99990606800679</v>
      </c>
      <c r="T11" s="59">
        <f t="shared" si="3"/>
        <v>69.284720553775458</v>
      </c>
      <c r="U11" s="60">
        <f t="shared" si="4"/>
        <v>57.205105850777954</v>
      </c>
      <c r="V11" s="55">
        <f>ROUND(P11*1.24,3)</f>
        <v>2884.3449999999998</v>
      </c>
      <c r="W11" s="56">
        <f>ROUNDUP(Q11*1.24,3)</f>
        <v>2381.4680000000003</v>
      </c>
      <c r="X11" s="57">
        <f t="shared" si="5"/>
        <v>677.33068758219042</v>
      </c>
      <c r="Y11" s="58">
        <f t="shared" si="6"/>
        <v>559.2400901747136</v>
      </c>
      <c r="Z11" s="61">
        <v>6</v>
      </c>
      <c r="AA11" s="123">
        <f t="shared" si="7"/>
        <v>66.023690000000002</v>
      </c>
      <c r="AB11" s="118">
        <v>66023.69</v>
      </c>
      <c r="AC11" s="113" t="s">
        <v>34</v>
      </c>
      <c r="AD11" s="64"/>
    </row>
    <row r="12" spans="1:30" s="65" customFormat="1" ht="48.75" customHeight="1">
      <c r="A12" s="149">
        <v>6</v>
      </c>
      <c r="B12" s="151">
        <v>6</v>
      </c>
      <c r="C12" s="116" t="str">
        <f>RIGHT(E12,43)</f>
        <v>Strada Ştefan Protopopescu nr. 9, Blocul C2</v>
      </c>
      <c r="D12" s="45"/>
      <c r="E12" s="73" t="s">
        <v>45</v>
      </c>
      <c r="F12" s="74"/>
      <c r="G12" s="48"/>
      <c r="H12" s="62">
        <v>46</v>
      </c>
      <c r="I12" s="50" t="s">
        <v>46</v>
      </c>
      <c r="J12" s="69">
        <v>0</v>
      </c>
      <c r="K12" s="69">
        <f t="shared" si="0"/>
        <v>4486</v>
      </c>
      <c r="L12" s="70"/>
      <c r="M12" s="71"/>
      <c r="N12" s="70"/>
      <c r="O12" s="53">
        <v>4486</v>
      </c>
      <c r="P12" s="55">
        <f>V12/1.24</f>
        <v>1805.9943548387098</v>
      </c>
      <c r="Q12" s="56">
        <f>W12/1.24</f>
        <v>1522.9177419354837</v>
      </c>
      <c r="R12" s="57">
        <f t="shared" si="1"/>
        <v>424.10162381145733</v>
      </c>
      <c r="S12" s="58">
        <f t="shared" si="2"/>
        <v>357.62674758958383</v>
      </c>
      <c r="T12" s="59">
        <f t="shared" si="3"/>
        <v>94.538926395777381</v>
      </c>
      <c r="U12" s="60">
        <f t="shared" si="4"/>
        <v>79.720630314218411</v>
      </c>
      <c r="V12" s="55">
        <v>2239.433</v>
      </c>
      <c r="W12" s="56">
        <v>1888.4179999999999</v>
      </c>
      <c r="X12" s="57">
        <f t="shared" si="5"/>
        <v>525.88601352620708</v>
      </c>
      <c r="Y12" s="58">
        <f t="shared" si="6"/>
        <v>443.45716701108398</v>
      </c>
      <c r="Z12" s="61"/>
      <c r="AA12" s="123">
        <f t="shared" si="7"/>
        <v>45.516849999999998</v>
      </c>
      <c r="AB12" s="118">
        <v>45516.85</v>
      </c>
      <c r="AC12" s="113" t="s">
        <v>47</v>
      </c>
      <c r="AD12" s="64"/>
    </row>
    <row r="13" spans="1:30" s="65" customFormat="1" ht="48.75" customHeight="1">
      <c r="A13" s="149">
        <v>7</v>
      </c>
      <c r="B13" s="151">
        <v>7</v>
      </c>
      <c r="C13" s="115" t="str">
        <f>RIGHT(E13,44)</f>
        <v>Bulevardul Bucureştii Noi nr. 76, Blocul A12</v>
      </c>
      <c r="D13" s="75" t="str">
        <f>LEFT(E13,36)</f>
        <v>Reabilitare termică a imobilului din</v>
      </c>
      <c r="E13" s="76" t="s">
        <v>48</v>
      </c>
      <c r="F13" s="77">
        <v>1967</v>
      </c>
      <c r="G13" s="78" t="s">
        <v>49</v>
      </c>
      <c r="H13" s="62">
        <v>88</v>
      </c>
      <c r="I13" s="79" t="s">
        <v>50</v>
      </c>
      <c r="J13" s="80">
        <v>0</v>
      </c>
      <c r="K13" s="80">
        <f t="shared" si="0"/>
        <v>7477.45</v>
      </c>
      <c r="L13" s="71">
        <v>609.53</v>
      </c>
      <c r="M13" s="71">
        <v>2861.76</v>
      </c>
      <c r="N13" s="71">
        <v>5440.6</v>
      </c>
      <c r="O13" s="53">
        <v>7477.45</v>
      </c>
      <c r="P13" s="55">
        <v>2560.4006492195908</v>
      </c>
      <c r="Q13" s="56">
        <v>2135.5598778160002</v>
      </c>
      <c r="R13" s="56">
        <f t="shared" si="1"/>
        <v>601.25884116559996</v>
      </c>
      <c r="S13" s="81">
        <f t="shared" si="2"/>
        <v>501.49349000000007</v>
      </c>
      <c r="T13" s="82">
        <f t="shared" si="3"/>
        <v>80.409610383967788</v>
      </c>
      <c r="U13" s="83">
        <f t="shared" si="4"/>
        <v>67.06744812736963</v>
      </c>
      <c r="V13" s="55">
        <f>ROUND(P13*1.24,3)</f>
        <v>3174.8969999999999</v>
      </c>
      <c r="W13" s="56">
        <f>ROUND(Q13*1.24,3)</f>
        <v>2648.0940000000001</v>
      </c>
      <c r="X13" s="56">
        <f t="shared" si="5"/>
        <v>745.56100882960732</v>
      </c>
      <c r="Y13" s="81">
        <f t="shared" si="6"/>
        <v>621.85186924666539</v>
      </c>
      <c r="Z13" s="61">
        <v>5</v>
      </c>
      <c r="AA13" s="123">
        <f t="shared" si="7"/>
        <v>75.874960000000002</v>
      </c>
      <c r="AB13" s="118">
        <v>75874.960000000006</v>
      </c>
      <c r="AC13" s="113" t="s">
        <v>51</v>
      </c>
      <c r="AD13" s="64"/>
    </row>
    <row r="14" spans="1:30" s="65" customFormat="1" ht="48.75" customHeight="1">
      <c r="A14" s="149">
        <v>8</v>
      </c>
      <c r="B14" s="151">
        <v>8</v>
      </c>
      <c r="C14" s="115" t="str">
        <f>RIGHT(E14,41)</f>
        <v>Strada Athanasie Enescu nr. 53, Blocul 53</v>
      </c>
      <c r="D14" s="45" t="str">
        <f>LEFT(E14,36)</f>
        <v>Reabilitare termică a imobilului din</v>
      </c>
      <c r="E14" s="46" t="s">
        <v>52</v>
      </c>
      <c r="F14" s="66">
        <v>1970</v>
      </c>
      <c r="G14" s="67" t="s">
        <v>53</v>
      </c>
      <c r="H14" s="62">
        <v>20</v>
      </c>
      <c r="I14" s="50" t="s">
        <v>54</v>
      </c>
      <c r="J14" s="69">
        <v>0</v>
      </c>
      <c r="K14" s="69">
        <f t="shared" si="0"/>
        <v>1798</v>
      </c>
      <c r="L14" s="70">
        <v>300.5</v>
      </c>
      <c r="M14" s="71"/>
      <c r="N14" s="70">
        <v>1438.4</v>
      </c>
      <c r="O14" s="52">
        <v>1798</v>
      </c>
      <c r="P14" s="55">
        <v>649.44600000000003</v>
      </c>
      <c r="Q14" s="56">
        <v>540.43100000000004</v>
      </c>
      <c r="R14" s="57">
        <f t="shared" si="1"/>
        <v>152.50939319932371</v>
      </c>
      <c r="S14" s="58">
        <f t="shared" si="2"/>
        <v>126.90940259252302</v>
      </c>
      <c r="T14" s="59">
        <f t="shared" si="3"/>
        <v>84.821686985163367</v>
      </c>
      <c r="U14" s="60">
        <f t="shared" si="4"/>
        <v>70.583649940224149</v>
      </c>
      <c r="V14" s="55">
        <f>ROUNDUP(P14*1.24,3)</f>
        <v>805.31399999999996</v>
      </c>
      <c r="W14" s="56">
        <f>ROUNDUP(Q14*1.24,3)</f>
        <v>670.13499999999999</v>
      </c>
      <c r="X14" s="57">
        <f t="shared" si="5"/>
        <v>189.11187300394513</v>
      </c>
      <c r="Y14" s="58">
        <f t="shared" si="6"/>
        <v>157.36779071951906</v>
      </c>
      <c r="Z14" s="61"/>
      <c r="AA14" s="123">
        <f t="shared" si="7"/>
        <v>18.243259999999999</v>
      </c>
      <c r="AB14" s="118">
        <v>18243.259999999998</v>
      </c>
      <c r="AC14" s="113" t="s">
        <v>34</v>
      </c>
      <c r="AD14" s="64"/>
    </row>
    <row r="15" spans="1:30" s="65" customFormat="1" ht="48.75" customHeight="1">
      <c r="A15" s="149">
        <v>9</v>
      </c>
      <c r="B15" s="151">
        <v>9</v>
      </c>
      <c r="C15" s="115" t="str">
        <f>RIGHT(E15,38)</f>
        <v>Bulevardul Banu Manta nr. 1, Blocul 1B</v>
      </c>
      <c r="D15" s="75"/>
      <c r="E15" s="76" t="s">
        <v>55</v>
      </c>
      <c r="F15" s="77"/>
      <c r="G15" s="78"/>
      <c r="H15" s="62">
        <v>80</v>
      </c>
      <c r="I15" s="79" t="s">
        <v>50</v>
      </c>
      <c r="J15" s="80">
        <v>801</v>
      </c>
      <c r="K15" s="80">
        <f t="shared" si="0"/>
        <v>11174</v>
      </c>
      <c r="L15" s="71"/>
      <c r="M15" s="71"/>
      <c r="N15" s="71"/>
      <c r="O15" s="53">
        <v>11975</v>
      </c>
      <c r="P15" s="55">
        <v>4222.1140216383556</v>
      </c>
      <c r="Q15" s="56">
        <v>3542.8772892671996</v>
      </c>
      <c r="R15" s="56">
        <f t="shared" si="1"/>
        <v>991.47896431484958</v>
      </c>
      <c r="S15" s="81">
        <f t="shared" si="2"/>
        <v>831.97381393650187</v>
      </c>
      <c r="T15" s="82">
        <f t="shared" si="3"/>
        <v>82.795738147377847</v>
      </c>
      <c r="U15" s="83">
        <f t="shared" si="4"/>
        <v>69.475892604300782</v>
      </c>
      <c r="V15" s="55">
        <f>ROUND(P15*1.24,3)</f>
        <v>5235.4210000000003</v>
      </c>
      <c r="W15" s="56">
        <f>ROUND(Q15*1.24,3)</f>
        <v>4393.1679999999997</v>
      </c>
      <c r="X15" s="56">
        <f t="shared" si="5"/>
        <v>1229.4338249107648</v>
      </c>
      <c r="Y15" s="81">
        <f t="shared" si="6"/>
        <v>1031.647567161375</v>
      </c>
      <c r="Z15" s="61">
        <v>5</v>
      </c>
      <c r="AA15" s="123">
        <f t="shared" si="7"/>
        <v>113.37613999999999</v>
      </c>
      <c r="AB15" s="118">
        <v>113376.14</v>
      </c>
      <c r="AC15" s="113" t="s">
        <v>51</v>
      </c>
      <c r="AD15" s="64"/>
    </row>
    <row r="16" spans="1:30" s="65" customFormat="1" ht="48.75" customHeight="1">
      <c r="A16" s="149">
        <v>10</v>
      </c>
      <c r="B16" s="151">
        <v>10</v>
      </c>
      <c r="C16" s="115" t="str">
        <f>RIGHT(E16,46)</f>
        <v>Strada Nicolae Constantinescu nr. 5, Blocul 14</v>
      </c>
      <c r="D16" s="45" t="str">
        <f t="shared" ref="D16:D30" si="8">LEFT(E16,36)</f>
        <v>Reabilitare termică a imobilului din</v>
      </c>
      <c r="E16" s="46" t="s">
        <v>56</v>
      </c>
      <c r="F16" s="66">
        <v>1982</v>
      </c>
      <c r="G16" s="67" t="s">
        <v>57</v>
      </c>
      <c r="H16" s="62">
        <v>58</v>
      </c>
      <c r="I16" s="50" t="s">
        <v>40</v>
      </c>
      <c r="J16" s="69">
        <v>0</v>
      </c>
      <c r="K16" s="69">
        <f t="shared" si="0"/>
        <v>5838.81</v>
      </c>
      <c r="L16" s="70">
        <v>942.95</v>
      </c>
      <c r="M16" s="71"/>
      <c r="N16" s="70">
        <v>4673.3</v>
      </c>
      <c r="O16" s="54">
        <v>5838.81</v>
      </c>
      <c r="P16" s="55">
        <v>2086.748</v>
      </c>
      <c r="Q16" s="56">
        <v>1737.798</v>
      </c>
      <c r="R16" s="57">
        <f t="shared" si="1"/>
        <v>490.03099755776822</v>
      </c>
      <c r="S16" s="58">
        <f t="shared" si="2"/>
        <v>408.08707495773058</v>
      </c>
      <c r="T16" s="59">
        <f t="shared" si="3"/>
        <v>83.926518855343502</v>
      </c>
      <c r="U16" s="60">
        <f t="shared" si="4"/>
        <v>69.89216551964023</v>
      </c>
      <c r="V16" s="55">
        <f>ROUND(P16*1.24,3)</f>
        <v>2587.5680000000002</v>
      </c>
      <c r="W16" s="56">
        <f>ROUNDDOWN(Q16*1.24,3)</f>
        <v>2154.8690000000001</v>
      </c>
      <c r="X16" s="57">
        <f t="shared" si="5"/>
        <v>607.63854969002443</v>
      </c>
      <c r="Y16" s="58">
        <f t="shared" si="6"/>
        <v>506.0278508359948</v>
      </c>
      <c r="Z16" s="61">
        <v>6</v>
      </c>
      <c r="AA16" s="123">
        <f t="shared" si="7"/>
        <v>59.243050000000004</v>
      </c>
      <c r="AB16" s="118">
        <v>59243.05</v>
      </c>
      <c r="AC16" s="113" t="s">
        <v>34</v>
      </c>
      <c r="AD16" s="64"/>
    </row>
    <row r="17" spans="1:30" s="65" customFormat="1" ht="48.75" customHeight="1">
      <c r="A17" s="149">
        <v>11</v>
      </c>
      <c r="B17" s="151">
        <v>11</v>
      </c>
      <c r="C17" s="115" t="str">
        <f>RIGHT(E17,25)</f>
        <v>Strada Petru Poni nr. 1-3</v>
      </c>
      <c r="D17" s="45" t="str">
        <f t="shared" si="8"/>
        <v>Reabilitare termică a imobilului din</v>
      </c>
      <c r="E17" s="46" t="s">
        <v>58</v>
      </c>
      <c r="F17" s="66">
        <v>1958</v>
      </c>
      <c r="G17" s="48" t="s">
        <v>59</v>
      </c>
      <c r="H17" s="62">
        <v>38</v>
      </c>
      <c r="I17" s="50" t="s">
        <v>60</v>
      </c>
      <c r="J17" s="69">
        <v>0</v>
      </c>
      <c r="K17" s="69">
        <f t="shared" si="0"/>
        <v>2831</v>
      </c>
      <c r="L17" s="70">
        <v>571</v>
      </c>
      <c r="M17" s="71"/>
      <c r="N17" s="70">
        <v>2264.8000000000002</v>
      </c>
      <c r="O17" s="52">
        <v>2831</v>
      </c>
      <c r="P17" s="55">
        <v>1013.776</v>
      </c>
      <c r="Q17" s="56">
        <v>843.84400000000005</v>
      </c>
      <c r="R17" s="57">
        <f t="shared" si="1"/>
        <v>238.06500093931993</v>
      </c>
      <c r="S17" s="58">
        <f t="shared" si="2"/>
        <v>198.15987225248921</v>
      </c>
      <c r="T17" s="59">
        <f t="shared" si="3"/>
        <v>84.092193902974188</v>
      </c>
      <c r="U17" s="60">
        <f t="shared" si="4"/>
        <v>69.996422554747156</v>
      </c>
      <c r="V17" s="55">
        <f>ROUND(P17*1.24,3)</f>
        <v>1257.0820000000001</v>
      </c>
      <c r="W17" s="56">
        <f>ROUNDDOWN(Q17*1.24,3)</f>
        <v>1046.366</v>
      </c>
      <c r="X17" s="57">
        <f t="shared" si="5"/>
        <v>295.20054480556081</v>
      </c>
      <c r="Y17" s="58">
        <f t="shared" si="6"/>
        <v>245.71811008829607</v>
      </c>
      <c r="Z17" s="61"/>
      <c r="AA17" s="123">
        <f t="shared" si="7"/>
        <v>28.724529999999998</v>
      </c>
      <c r="AB17" s="118">
        <v>28724.53</v>
      </c>
      <c r="AC17" s="113" t="s">
        <v>34</v>
      </c>
      <c r="AD17" s="64"/>
    </row>
    <row r="18" spans="1:30" s="65" customFormat="1" ht="48.75" customHeight="1">
      <c r="A18" s="149">
        <v>12</v>
      </c>
      <c r="B18" s="151">
        <v>12</v>
      </c>
      <c r="C18" s="115" t="str">
        <f>RIGHT(E18,32)</f>
        <v>Strada Pajurei nr. 23, Blocul 23</v>
      </c>
      <c r="D18" s="45" t="str">
        <f t="shared" si="8"/>
        <v>Reabilitare termică a imobilului din</v>
      </c>
      <c r="E18" s="46" t="s">
        <v>61</v>
      </c>
      <c r="F18" s="66">
        <v>1969</v>
      </c>
      <c r="G18" s="48" t="s">
        <v>62</v>
      </c>
      <c r="H18" s="62">
        <v>18</v>
      </c>
      <c r="I18" s="50" t="s">
        <v>63</v>
      </c>
      <c r="J18" s="69">
        <v>0</v>
      </c>
      <c r="K18" s="69">
        <f t="shared" si="0"/>
        <v>2215.64</v>
      </c>
      <c r="L18" s="70">
        <v>493.42</v>
      </c>
      <c r="M18" s="71">
        <v>1772.51</v>
      </c>
      <c r="N18" s="70">
        <v>8662.98</v>
      </c>
      <c r="O18" s="53">
        <v>2215.64</v>
      </c>
      <c r="P18" s="55">
        <v>793.33199999999999</v>
      </c>
      <c r="Q18" s="56">
        <v>660.14099999999996</v>
      </c>
      <c r="R18" s="57">
        <f t="shared" si="1"/>
        <v>186.29814014653391</v>
      </c>
      <c r="S18" s="58">
        <f t="shared" si="2"/>
        <v>155.02089986849521</v>
      </c>
      <c r="T18" s="59">
        <f t="shared" si="3"/>
        <v>84.083217556342149</v>
      </c>
      <c r="U18" s="60">
        <f t="shared" si="4"/>
        <v>69.966646146709408</v>
      </c>
      <c r="V18" s="55">
        <f>ROUND(P18*1.24,3)</f>
        <v>983.73199999999997</v>
      </c>
      <c r="W18" s="56">
        <f>ROUND(Q18*1.24,3)</f>
        <v>818.57500000000005</v>
      </c>
      <c r="X18" s="57">
        <f t="shared" si="5"/>
        <v>231.00976892729662</v>
      </c>
      <c r="Y18" s="58">
        <f t="shared" si="6"/>
        <v>192.22595340973137</v>
      </c>
      <c r="Z18" s="61">
        <v>6</v>
      </c>
      <c r="AA18" s="123">
        <f t="shared" si="7"/>
        <v>22.480830000000001</v>
      </c>
      <c r="AB18" s="118">
        <v>22480.83</v>
      </c>
      <c r="AC18" s="113" t="s">
        <v>34</v>
      </c>
      <c r="AD18" s="64"/>
    </row>
    <row r="19" spans="1:30" s="65" customFormat="1" ht="48.75" customHeight="1">
      <c r="A19" s="149">
        <v>13</v>
      </c>
      <c r="B19" s="151">
        <v>13</v>
      </c>
      <c r="C19" s="115" t="str">
        <f>RIGHT(E19,46)</f>
        <v>Bulevardul Nicolae Titulescu nr. 117, Blocul 4</v>
      </c>
      <c r="D19" s="75" t="str">
        <f t="shared" si="8"/>
        <v>Reabilitare termică a imobilului din</v>
      </c>
      <c r="E19" s="76" t="s">
        <v>64</v>
      </c>
      <c r="F19" s="77">
        <v>1983</v>
      </c>
      <c r="G19" s="84" t="s">
        <v>65</v>
      </c>
      <c r="H19" s="62">
        <v>54</v>
      </c>
      <c r="I19" s="79" t="s">
        <v>66</v>
      </c>
      <c r="J19" s="80">
        <v>417</v>
      </c>
      <c r="K19" s="80">
        <f t="shared" si="0"/>
        <v>5502.84</v>
      </c>
      <c r="L19" s="71">
        <v>475.78</v>
      </c>
      <c r="M19" s="71">
        <v>1915.65</v>
      </c>
      <c r="N19" s="71">
        <v>3556.21</v>
      </c>
      <c r="O19" s="53">
        <v>5919.84</v>
      </c>
      <c r="P19" s="55">
        <v>1918.714668587339</v>
      </c>
      <c r="Q19" s="56">
        <v>1596.012251352</v>
      </c>
      <c r="R19" s="56">
        <f t="shared" si="1"/>
        <v>450.57173318320002</v>
      </c>
      <c r="S19" s="81">
        <f t="shared" si="2"/>
        <v>374.79153000000002</v>
      </c>
      <c r="T19" s="82">
        <f t="shared" si="3"/>
        <v>76.112147149787845</v>
      </c>
      <c r="U19" s="83">
        <f t="shared" si="4"/>
        <v>63.311091178139947</v>
      </c>
      <c r="V19" s="55">
        <f>ROUNDUP(P19*1.24,3)</f>
        <v>2379.2070000000003</v>
      </c>
      <c r="W19" s="56">
        <f>ROUND(Q19*1.24,3)</f>
        <v>1979.0550000000001</v>
      </c>
      <c r="X19" s="56">
        <f t="shared" si="5"/>
        <v>558.70913958294204</v>
      </c>
      <c r="Y19" s="81">
        <f t="shared" si="6"/>
        <v>464.74145218861548</v>
      </c>
      <c r="Z19" s="61">
        <v>5</v>
      </c>
      <c r="AA19" s="123">
        <f t="shared" si="7"/>
        <v>55.835769999999997</v>
      </c>
      <c r="AB19" s="118">
        <v>55835.77</v>
      </c>
      <c r="AC19" s="113" t="s">
        <v>51</v>
      </c>
      <c r="AD19" s="64"/>
    </row>
    <row r="20" spans="1:30" s="65" customFormat="1" ht="48.75" customHeight="1">
      <c r="A20" s="149">
        <v>14</v>
      </c>
      <c r="B20" s="151">
        <v>14</v>
      </c>
      <c r="C20" s="115" t="str">
        <f>RIGHT(E20,43)</f>
        <v>Strada Horia Măcelariu nr. 18, Blocul 20/1A</v>
      </c>
      <c r="D20" s="75" t="str">
        <f t="shared" si="8"/>
        <v>Reabilitare termică a imobilului din</v>
      </c>
      <c r="E20" s="76" t="s">
        <v>67</v>
      </c>
      <c r="F20" s="77">
        <v>1982</v>
      </c>
      <c r="G20" s="78" t="s">
        <v>68</v>
      </c>
      <c r="H20" s="62">
        <v>39</v>
      </c>
      <c r="I20" s="79" t="s">
        <v>69</v>
      </c>
      <c r="J20" s="80">
        <v>0</v>
      </c>
      <c r="K20" s="80">
        <f t="shared" si="0"/>
        <v>3806</v>
      </c>
      <c r="L20" s="71">
        <v>602</v>
      </c>
      <c r="M20" s="71">
        <v>1325.83</v>
      </c>
      <c r="N20" s="71">
        <v>2601.79</v>
      </c>
      <c r="O20" s="53">
        <v>3806</v>
      </c>
      <c r="P20" s="55">
        <v>1495.8865462300769</v>
      </c>
      <c r="Q20" s="56">
        <v>1254.2253724232003</v>
      </c>
      <c r="R20" s="56">
        <f t="shared" si="1"/>
        <v>351.27901235912009</v>
      </c>
      <c r="S20" s="81">
        <f t="shared" si="2"/>
        <v>294.52972300000005</v>
      </c>
      <c r="T20" s="82">
        <f t="shared" si="3"/>
        <v>92.296114650320575</v>
      </c>
      <c r="U20" s="83">
        <f t="shared" si="4"/>
        <v>77.385633998949046</v>
      </c>
      <c r="V20" s="55">
        <f>ROUNDUP(P20*1.24,3)</f>
        <v>1854.8999999999999</v>
      </c>
      <c r="W20" s="56">
        <f>ROUND(Q20*1.24,3)</f>
        <v>1555.239</v>
      </c>
      <c r="X20" s="56">
        <f>ROUNDDOWN(V20/$W$3,3)</f>
        <v>435.58600000000001</v>
      </c>
      <c r="Y20" s="81">
        <f t="shared" ref="Y20:Y38" si="9">W20/$W$3</f>
        <v>365.21674807439416</v>
      </c>
      <c r="Z20" s="61">
        <v>5</v>
      </c>
      <c r="AA20" s="123">
        <f t="shared" si="7"/>
        <v>38.6173</v>
      </c>
      <c r="AB20" s="118">
        <v>38617.300000000003</v>
      </c>
      <c r="AC20" s="113" t="s">
        <v>51</v>
      </c>
      <c r="AD20" s="64"/>
    </row>
    <row r="21" spans="1:30" s="65" customFormat="1" ht="48.75" customHeight="1">
      <c r="A21" s="149">
        <v>15</v>
      </c>
      <c r="B21" s="151">
        <v>15</v>
      </c>
      <c r="C21" s="115" t="str">
        <f>RIGHT(E21,46)</f>
        <v>Bulevardul Iancu de Hunedoara nr. 6, Blocul H4</v>
      </c>
      <c r="D21" s="75" t="str">
        <f t="shared" si="8"/>
        <v>Reabilitare termică a imobilului din</v>
      </c>
      <c r="E21" s="76" t="s">
        <v>70</v>
      </c>
      <c r="F21" s="77">
        <v>1987</v>
      </c>
      <c r="G21" s="84" t="s">
        <v>71</v>
      </c>
      <c r="H21" s="62">
        <v>31</v>
      </c>
      <c r="I21" s="79" t="s">
        <v>72</v>
      </c>
      <c r="J21" s="80">
        <v>399</v>
      </c>
      <c r="K21" s="80">
        <f t="shared" si="0"/>
        <v>4366</v>
      </c>
      <c r="L21" s="71">
        <v>463</v>
      </c>
      <c r="M21" s="71">
        <v>1401.24</v>
      </c>
      <c r="N21" s="71">
        <v>3703.7</v>
      </c>
      <c r="O21" s="53">
        <v>4765</v>
      </c>
      <c r="P21" s="55">
        <v>1653.7289573361593</v>
      </c>
      <c r="Q21" s="56">
        <v>1379.6690513440001</v>
      </c>
      <c r="R21" s="56">
        <f t="shared" si="1"/>
        <v>388.34514309039997</v>
      </c>
      <c r="S21" s="81">
        <f t="shared" si="2"/>
        <v>323.98766000000001</v>
      </c>
      <c r="T21" s="82">
        <f t="shared" si="3"/>
        <v>81.499505370493182</v>
      </c>
      <c r="U21" s="83">
        <f t="shared" si="4"/>
        <v>67.993213011542494</v>
      </c>
      <c r="V21" s="55">
        <f>ROUND(P21*1.24,3)</f>
        <v>2050.6239999999998</v>
      </c>
      <c r="W21" s="56">
        <f>ROUND(Q21*1.24,3)</f>
        <v>1710.79</v>
      </c>
      <c r="X21" s="56">
        <f t="shared" ref="X21:X50" si="10">V21/$W$3</f>
        <v>481.54799924854399</v>
      </c>
      <c r="Y21" s="81">
        <f t="shared" si="9"/>
        <v>401.74478677437537</v>
      </c>
      <c r="Z21" s="61">
        <v>5</v>
      </c>
      <c r="AA21" s="123">
        <f t="shared" si="7"/>
        <v>44.299289999999999</v>
      </c>
      <c r="AB21" s="118">
        <v>44299.29</v>
      </c>
      <c r="AC21" s="113" t="s">
        <v>51</v>
      </c>
      <c r="AD21" s="64"/>
    </row>
    <row r="22" spans="1:30" s="65" customFormat="1" ht="48.75" customHeight="1">
      <c r="A22" s="149">
        <v>16</v>
      </c>
      <c r="B22" s="151">
        <v>16</v>
      </c>
      <c r="C22" s="115" t="str">
        <f>RIGHT(E22,36)</f>
        <v>Strada Siriului nr. 5-11, Blocul 16F</v>
      </c>
      <c r="D22" s="75" t="str">
        <f t="shared" si="8"/>
        <v>Reabilitare termică a imobilului din</v>
      </c>
      <c r="E22" s="76" t="s">
        <v>73</v>
      </c>
      <c r="F22" s="77">
        <v>1986</v>
      </c>
      <c r="G22" s="78" t="s">
        <v>74</v>
      </c>
      <c r="H22" s="62">
        <v>66</v>
      </c>
      <c r="I22" s="79" t="s">
        <v>69</v>
      </c>
      <c r="J22" s="80">
        <v>0</v>
      </c>
      <c r="K22" s="71">
        <f t="shared" si="0"/>
        <v>7190.2</v>
      </c>
      <c r="L22" s="71">
        <v>1133.93</v>
      </c>
      <c r="M22" s="71">
        <v>2518.7600000000002</v>
      </c>
      <c r="N22" s="71">
        <v>4785.07</v>
      </c>
      <c r="O22" s="53">
        <v>7190.2</v>
      </c>
      <c r="P22" s="55">
        <v>2956.2178459166989</v>
      </c>
      <c r="Q22" s="56">
        <v>2484.1554826960005</v>
      </c>
      <c r="R22" s="56">
        <f t="shared" si="1"/>
        <v>694.20858677360013</v>
      </c>
      <c r="S22" s="81">
        <f t="shared" si="2"/>
        <v>583.35419000000013</v>
      </c>
      <c r="T22" s="82">
        <f t="shared" si="3"/>
        <v>96.549273563127599</v>
      </c>
      <c r="U22" s="83">
        <f t="shared" si="4"/>
        <v>81.131844733108977</v>
      </c>
      <c r="V22" s="55">
        <f>ROUND(P22*1.24,3)</f>
        <v>3665.71</v>
      </c>
      <c r="W22" s="56">
        <f>ROUNDDOWN(Q22*1.24,3)</f>
        <v>3080.3519999999999</v>
      </c>
      <c r="X22" s="56">
        <f t="shared" si="10"/>
        <v>860.81861732105961</v>
      </c>
      <c r="Y22" s="81">
        <f t="shared" si="9"/>
        <v>723.35900807815142</v>
      </c>
      <c r="Z22" s="61">
        <v>5</v>
      </c>
      <c r="AA22" s="123">
        <f t="shared" si="7"/>
        <v>72.952780000000004</v>
      </c>
      <c r="AB22" s="118">
        <v>72952.78</v>
      </c>
      <c r="AC22" s="114" t="s">
        <v>51</v>
      </c>
      <c r="AD22" s="64"/>
    </row>
    <row r="23" spans="1:30" s="65" customFormat="1" ht="48.75" customHeight="1">
      <c r="A23" s="149">
        <v>17</v>
      </c>
      <c r="B23" s="151">
        <v>17</v>
      </c>
      <c r="C23" s="115" t="str">
        <f>RIGHT(E23,47)</f>
        <v>Strada Smaranda Brăescu nr. 14-16-18, Blocul 2B</v>
      </c>
      <c r="D23" s="45" t="str">
        <f t="shared" si="8"/>
        <v>Reabilitare termică a imobilului din</v>
      </c>
      <c r="E23" s="46" t="s">
        <v>75</v>
      </c>
      <c r="F23" s="66">
        <v>1983</v>
      </c>
      <c r="G23" s="67" t="s">
        <v>74</v>
      </c>
      <c r="H23" s="62">
        <v>48</v>
      </c>
      <c r="I23" s="50" t="s">
        <v>76</v>
      </c>
      <c r="J23" s="69">
        <v>0</v>
      </c>
      <c r="K23" s="69">
        <f t="shared" si="0"/>
        <v>4511.67</v>
      </c>
      <c r="L23" s="70">
        <v>759.83</v>
      </c>
      <c r="M23" s="71"/>
      <c r="N23" s="70">
        <v>3609.34</v>
      </c>
      <c r="O23" s="52">
        <v>4511.67</v>
      </c>
      <c r="P23" s="55">
        <v>1612.2750000000001</v>
      </c>
      <c r="Q23" s="56">
        <v>1342.471</v>
      </c>
      <c r="R23" s="57">
        <f t="shared" si="1"/>
        <v>378.61051099004322</v>
      </c>
      <c r="S23" s="58">
        <f t="shared" si="2"/>
        <v>315.25244223182415</v>
      </c>
      <c r="T23" s="59">
        <f t="shared" si="3"/>
        <v>83.918041654208579</v>
      </c>
      <c r="U23" s="60">
        <f t="shared" si="4"/>
        <v>69.874889393910493</v>
      </c>
      <c r="V23" s="55">
        <f>ROUND(P23*1.24,3)</f>
        <v>1999.221</v>
      </c>
      <c r="W23" s="56">
        <f>ROUND(Q23*1.24,3)</f>
        <v>1664.664</v>
      </c>
      <c r="X23" s="57">
        <f t="shared" si="10"/>
        <v>469.47703362765361</v>
      </c>
      <c r="Y23" s="58">
        <f t="shared" si="9"/>
        <v>390.91301897426263</v>
      </c>
      <c r="Z23" s="61">
        <v>6</v>
      </c>
      <c r="AA23" s="123">
        <f t="shared" si="7"/>
        <v>45.777320000000003</v>
      </c>
      <c r="AB23" s="118">
        <v>45777.32</v>
      </c>
      <c r="AC23" s="113" t="s">
        <v>34</v>
      </c>
      <c r="AD23" s="64"/>
    </row>
    <row r="24" spans="1:30" s="65" customFormat="1" ht="48.75" customHeight="1">
      <c r="A24" s="149">
        <v>18</v>
      </c>
      <c r="B24" s="151">
        <v>18</v>
      </c>
      <c r="C24" s="115" t="str">
        <f>RIGHT(E24,40)</f>
        <v>Strada Sfânta Maria nr. 1-5, Blocul 10A4</v>
      </c>
      <c r="D24" s="45" t="str">
        <f t="shared" si="8"/>
        <v>Reabilitare termică a imobilului din</v>
      </c>
      <c r="E24" s="46" t="s">
        <v>77</v>
      </c>
      <c r="F24" s="66">
        <v>1983</v>
      </c>
      <c r="G24" s="48" t="s">
        <v>78</v>
      </c>
      <c r="H24" s="62">
        <v>54</v>
      </c>
      <c r="I24" s="50" t="s">
        <v>79</v>
      </c>
      <c r="J24" s="69">
        <v>0</v>
      </c>
      <c r="K24" s="69">
        <f t="shared" si="0"/>
        <v>5377</v>
      </c>
      <c r="L24" s="70">
        <v>523.1</v>
      </c>
      <c r="M24" s="71"/>
      <c r="N24" s="70">
        <v>4301.6000000000004</v>
      </c>
      <c r="O24" s="52">
        <v>5377</v>
      </c>
      <c r="P24" s="55">
        <v>1912.7650000000001</v>
      </c>
      <c r="Q24" s="56">
        <v>1592.5550000000001</v>
      </c>
      <c r="R24" s="57">
        <f t="shared" si="1"/>
        <v>449.17457260943081</v>
      </c>
      <c r="S24" s="58">
        <f t="shared" si="2"/>
        <v>373.97966372346423</v>
      </c>
      <c r="T24" s="59">
        <f t="shared" si="3"/>
        <v>83.536279079306453</v>
      </c>
      <c r="U24" s="60">
        <f t="shared" si="4"/>
        <v>69.551732141243122</v>
      </c>
      <c r="V24" s="55">
        <f>ROUNDDOWN(P24*1.24,3)</f>
        <v>2371.828</v>
      </c>
      <c r="W24" s="56">
        <f>ROUNDUP(Q24*1.24,3)</f>
        <v>1974.769</v>
      </c>
      <c r="X24" s="57">
        <f t="shared" si="10"/>
        <v>556.97632913770428</v>
      </c>
      <c r="Y24" s="58">
        <f t="shared" si="9"/>
        <v>463.73497088108212</v>
      </c>
      <c r="Z24" s="61">
        <v>4</v>
      </c>
      <c r="AA24" s="123">
        <f t="shared" si="7"/>
        <v>54.55731999999999</v>
      </c>
      <c r="AB24" s="118">
        <v>54557.319999999992</v>
      </c>
      <c r="AC24" s="113" t="s">
        <v>34</v>
      </c>
      <c r="AD24" s="64"/>
    </row>
    <row r="25" spans="1:30" s="65" customFormat="1" ht="48.75" customHeight="1">
      <c r="A25" s="149">
        <v>19</v>
      </c>
      <c r="B25" s="151">
        <v>19</v>
      </c>
      <c r="C25" s="115" t="str">
        <f>RIGHT(E25,32)</f>
        <v>Calea Griviţei nr. 212, Blocul J</v>
      </c>
      <c r="D25" s="75" t="str">
        <f t="shared" si="8"/>
        <v>Reabilitare termică a imobilului din</v>
      </c>
      <c r="E25" s="76" t="s">
        <v>80</v>
      </c>
      <c r="F25" s="77">
        <v>1960</v>
      </c>
      <c r="G25" s="84" t="s">
        <v>81</v>
      </c>
      <c r="H25" s="62">
        <v>324</v>
      </c>
      <c r="I25" s="79" t="s">
        <v>82</v>
      </c>
      <c r="J25" s="80">
        <v>0</v>
      </c>
      <c r="K25" s="80">
        <f t="shared" si="0"/>
        <v>26460.14</v>
      </c>
      <c r="L25" s="71">
        <v>2562</v>
      </c>
      <c r="M25" s="71">
        <v>10565.65</v>
      </c>
      <c r="N25" s="71">
        <v>19058.5</v>
      </c>
      <c r="O25" s="53">
        <v>26460.14</v>
      </c>
      <c r="P25" s="55">
        <v>9229.818301261088</v>
      </c>
      <c r="Q25" s="56">
        <v>7708.157902856</v>
      </c>
      <c r="R25" s="56">
        <f t="shared" si="1"/>
        <v>2167.4380756296</v>
      </c>
      <c r="S25" s="81">
        <f t="shared" si="2"/>
        <v>1810.1065900000001</v>
      </c>
      <c r="T25" s="82">
        <f t="shared" si="3"/>
        <v>81.913326068176517</v>
      </c>
      <c r="U25" s="83">
        <f t="shared" si="4"/>
        <v>68.408806227026773</v>
      </c>
      <c r="V25" s="55">
        <f>ROUNDDOWN(P25*1.24,3)</f>
        <v>11444.974</v>
      </c>
      <c r="W25" s="56">
        <f>ROUND(Q25*1.24,3)</f>
        <v>9558.116</v>
      </c>
      <c r="X25" s="56">
        <f t="shared" si="10"/>
        <v>2687.6230509111406</v>
      </c>
      <c r="Y25" s="81">
        <f t="shared" si="9"/>
        <v>2244.5322186736803</v>
      </c>
      <c r="Z25" s="61">
        <v>5</v>
      </c>
      <c r="AA25" s="123">
        <f t="shared" si="7"/>
        <v>268.47438</v>
      </c>
      <c r="AB25" s="118">
        <v>268474.38</v>
      </c>
      <c r="AC25" s="113" t="s">
        <v>51</v>
      </c>
      <c r="AD25" s="64"/>
    </row>
    <row r="26" spans="1:30" s="65" customFormat="1" ht="48.75" customHeight="1">
      <c r="A26" s="149">
        <v>20</v>
      </c>
      <c r="B26" s="151">
        <v>20</v>
      </c>
      <c r="C26" s="115" t="str">
        <f>RIGHT(E26,39)</f>
        <v>Victoriei nr. 83-85, Blocul B, sc. A, B</v>
      </c>
      <c r="D26" s="45" t="str">
        <f t="shared" si="8"/>
        <v>Reabilitare termică a imobilului din</v>
      </c>
      <c r="E26" s="85" t="s">
        <v>83</v>
      </c>
      <c r="F26" s="86">
        <v>1980</v>
      </c>
      <c r="G26" s="87" t="s">
        <v>84</v>
      </c>
      <c r="H26" s="88">
        <v>48</v>
      </c>
      <c r="I26" s="89" t="s">
        <v>79</v>
      </c>
      <c r="J26" s="90">
        <v>833.13</v>
      </c>
      <c r="K26" s="90">
        <f t="shared" si="0"/>
        <v>6072.54</v>
      </c>
      <c r="L26" s="91">
        <v>717.54</v>
      </c>
      <c r="M26" s="92"/>
      <c r="N26" s="91">
        <v>4858.03</v>
      </c>
      <c r="O26" s="93">
        <v>6905.67</v>
      </c>
      <c r="P26" s="94">
        <v>2165.3029999999999</v>
      </c>
      <c r="Q26" s="95">
        <v>1792.99</v>
      </c>
      <c r="R26" s="96">
        <f t="shared" si="1"/>
        <v>508.47806687957916</v>
      </c>
      <c r="S26" s="97">
        <f t="shared" si="2"/>
        <v>421.04781138455758</v>
      </c>
      <c r="T26" s="59">
        <f t="shared" si="3"/>
        <v>73.631967192115923</v>
      </c>
      <c r="U26" s="60">
        <f t="shared" si="4"/>
        <v>60.971319420788653</v>
      </c>
      <c r="V26" s="94">
        <f>ROUND(P26*1.24,3)</f>
        <v>2684.9760000000001</v>
      </c>
      <c r="W26" s="95">
        <f>ROUND(Q26*1.24,3)</f>
        <v>2223.308</v>
      </c>
      <c r="X26" s="96">
        <f t="shared" si="10"/>
        <v>630.51286868307352</v>
      </c>
      <c r="Y26" s="97">
        <f t="shared" si="9"/>
        <v>522.09938004884464</v>
      </c>
      <c r="Z26" s="61">
        <v>6</v>
      </c>
      <c r="AA26" s="123">
        <f t="shared" si="7"/>
        <v>61.614570000000001</v>
      </c>
      <c r="AB26" s="118">
        <v>61614.57</v>
      </c>
      <c r="AC26" s="113" t="s">
        <v>34</v>
      </c>
      <c r="AD26" s="64"/>
    </row>
    <row r="27" spans="1:30" s="65" customFormat="1" ht="48.75" customHeight="1">
      <c r="A27" s="149">
        <v>21</v>
      </c>
      <c r="B27" s="151">
        <v>21</v>
      </c>
      <c r="C27" s="115" t="str">
        <f>RIGHT(E27,57)</f>
        <v>Strada George Valentin Bibescu nr. 16, Blocul XII5, sc. 1</v>
      </c>
      <c r="D27" s="45" t="str">
        <f t="shared" si="8"/>
        <v>Reabilitare termică a imobilului din</v>
      </c>
      <c r="E27" s="46" t="s">
        <v>85</v>
      </c>
      <c r="F27" s="86">
        <v>1983</v>
      </c>
      <c r="G27" s="87" t="s">
        <v>86</v>
      </c>
      <c r="H27" s="88">
        <v>8</v>
      </c>
      <c r="I27" s="89" t="s">
        <v>60</v>
      </c>
      <c r="J27" s="90">
        <v>0</v>
      </c>
      <c r="K27" s="90">
        <f t="shared" si="0"/>
        <v>890.56</v>
      </c>
      <c r="L27" s="91">
        <v>171.44</v>
      </c>
      <c r="M27" s="92"/>
      <c r="N27" s="91">
        <v>712.44</v>
      </c>
      <c r="O27" s="98">
        <v>890.56</v>
      </c>
      <c r="P27" s="94">
        <v>320.13799999999998</v>
      </c>
      <c r="Q27" s="95">
        <v>265.86399999999998</v>
      </c>
      <c r="R27" s="96">
        <f t="shared" si="1"/>
        <v>75.178001127183919</v>
      </c>
      <c r="S27" s="97">
        <f t="shared" si="2"/>
        <v>62.432838624835611</v>
      </c>
      <c r="T27" s="59">
        <f t="shared" si="3"/>
        <v>84.416548157545733</v>
      </c>
      <c r="U27" s="60">
        <f t="shared" si="4"/>
        <v>70.10514577887578</v>
      </c>
      <c r="V27" s="94">
        <f>ROUND(P27*1.24,3)</f>
        <v>396.971</v>
      </c>
      <c r="W27" s="95">
        <f>ROUNDUP(Q27*1.24,3)</f>
        <v>329.67199999999997</v>
      </c>
      <c r="X27" s="96">
        <f t="shared" si="10"/>
        <v>93.220693218110085</v>
      </c>
      <c r="Y27" s="97">
        <f t="shared" si="9"/>
        <v>77.416870185985346</v>
      </c>
      <c r="Z27" s="61">
        <v>4</v>
      </c>
      <c r="AA27" s="123">
        <f t="shared" si="7"/>
        <v>9.0359999999999996</v>
      </c>
      <c r="AB27" s="118">
        <v>9036</v>
      </c>
      <c r="AC27" s="113" t="s">
        <v>34</v>
      </c>
      <c r="AD27" s="64"/>
    </row>
    <row r="28" spans="1:30" s="65" customFormat="1" ht="48.75" customHeight="1">
      <c r="A28" s="149">
        <v>22</v>
      </c>
      <c r="B28" s="151">
        <v>22</v>
      </c>
      <c r="C28" s="115" t="str">
        <f>RIGHT(E28,37)</f>
        <v>Strada Presei nr. 2, Blocul 26, sc. B</v>
      </c>
      <c r="D28" s="45" t="str">
        <f t="shared" si="8"/>
        <v>Reabilitare termică a imobilului din</v>
      </c>
      <c r="E28" s="85" t="s">
        <v>87</v>
      </c>
      <c r="F28" s="86">
        <v>1960</v>
      </c>
      <c r="G28" s="87" t="s">
        <v>88</v>
      </c>
      <c r="H28" s="88">
        <v>16</v>
      </c>
      <c r="I28" s="50" t="s">
        <v>89</v>
      </c>
      <c r="J28" s="90">
        <v>0</v>
      </c>
      <c r="K28" s="90">
        <f t="shared" si="0"/>
        <v>1228.22</v>
      </c>
      <c r="L28" s="91">
        <v>310.33999999999997</v>
      </c>
      <c r="M28" s="92"/>
      <c r="N28" s="91">
        <v>962.3</v>
      </c>
      <c r="O28" s="93">
        <v>1228.22</v>
      </c>
      <c r="P28" s="94">
        <v>436.83100000000002</v>
      </c>
      <c r="Q28" s="95">
        <v>362.964</v>
      </c>
      <c r="R28" s="96">
        <f t="shared" si="1"/>
        <v>102.58101634416683</v>
      </c>
      <c r="S28" s="97">
        <f t="shared" si="2"/>
        <v>85.23482998309224</v>
      </c>
      <c r="T28" s="59">
        <f t="shared" si="3"/>
        <v>83.520066717824847</v>
      </c>
      <c r="U28" s="60">
        <f t="shared" si="4"/>
        <v>69.39703797617058</v>
      </c>
      <c r="V28" s="94">
        <f>ROUNDUP(P28*1.24,3)</f>
        <v>541.67099999999994</v>
      </c>
      <c r="W28" s="95">
        <f t="shared" ref="W28:W33" si="11">ROUND(Q28*1.24,3)</f>
        <v>450.07499999999999</v>
      </c>
      <c r="X28" s="96">
        <f t="shared" si="10"/>
        <v>127.20059177155738</v>
      </c>
      <c r="Y28" s="97">
        <f t="shared" si="9"/>
        <v>105.69110464024047</v>
      </c>
      <c r="Z28" s="61">
        <v>4</v>
      </c>
      <c r="AA28" s="123">
        <f t="shared" si="7"/>
        <v>12.46204</v>
      </c>
      <c r="AB28" s="118">
        <v>12462.04</v>
      </c>
      <c r="AC28" s="113" t="s">
        <v>34</v>
      </c>
      <c r="AD28" s="64"/>
    </row>
    <row r="29" spans="1:30" s="65" customFormat="1" ht="48.75" customHeight="1">
      <c r="A29" s="149">
        <v>23</v>
      </c>
      <c r="B29" s="151">
        <v>23</v>
      </c>
      <c r="C29" s="115" t="str">
        <f>RIGHT(E29,45)</f>
        <v>Calea Griviţei nr. 395, Blocul M, sc. 2, 3, 4</v>
      </c>
      <c r="D29" s="75" t="str">
        <f t="shared" si="8"/>
        <v>Reabilitare termică a imobilului din</v>
      </c>
      <c r="E29" s="99" t="s">
        <v>90</v>
      </c>
      <c r="F29" s="100">
        <v>1961</v>
      </c>
      <c r="G29" s="101" t="s">
        <v>91</v>
      </c>
      <c r="H29" s="88">
        <v>93</v>
      </c>
      <c r="I29" s="102" t="s">
        <v>82</v>
      </c>
      <c r="J29" s="103">
        <v>879</v>
      </c>
      <c r="K29" s="103">
        <f t="shared" si="0"/>
        <v>7984.7099999999991</v>
      </c>
      <c r="L29" s="92">
        <v>879.95</v>
      </c>
      <c r="M29" s="92">
        <v>3115.16</v>
      </c>
      <c r="N29" s="92">
        <v>5483.6</v>
      </c>
      <c r="O29" s="104">
        <v>8863.7099999999991</v>
      </c>
      <c r="P29" s="94">
        <v>3128.3845014911658</v>
      </c>
      <c r="Q29" s="95">
        <v>2613.0489042319996</v>
      </c>
      <c r="R29" s="95">
        <f t="shared" si="1"/>
        <v>734.63847959119994</v>
      </c>
      <c r="S29" s="105">
        <f t="shared" si="2"/>
        <v>613.62222999999994</v>
      </c>
      <c r="T29" s="82">
        <f t="shared" si="3"/>
        <v>82.881601450318215</v>
      </c>
      <c r="U29" s="83">
        <f t="shared" si="4"/>
        <v>69.228599536762815</v>
      </c>
      <c r="V29" s="94">
        <f t="shared" ref="V29:V34" si="12">ROUND(P29*1.24,3)</f>
        <v>3879.1970000000001</v>
      </c>
      <c r="W29" s="95">
        <f t="shared" si="11"/>
        <v>3240.181</v>
      </c>
      <c r="X29" s="95">
        <f t="shared" si="10"/>
        <v>910.95176592147288</v>
      </c>
      <c r="Y29" s="105">
        <f t="shared" si="9"/>
        <v>760.89164944580125</v>
      </c>
      <c r="Z29" s="61">
        <v>5</v>
      </c>
      <c r="AA29" s="123">
        <f t="shared" si="7"/>
        <v>81.019190000000009</v>
      </c>
      <c r="AB29" s="118">
        <v>81019.19</v>
      </c>
      <c r="AC29" s="113" t="s">
        <v>51</v>
      </c>
      <c r="AD29" s="64"/>
    </row>
    <row r="30" spans="1:30" s="65" customFormat="1" ht="48.75" customHeight="1">
      <c r="A30" s="149">
        <v>24</v>
      </c>
      <c r="B30" s="151">
        <v>24</v>
      </c>
      <c r="C30" s="115" t="str">
        <f>RIGHT(E30,59)</f>
        <v>Bulevardul Nicolae Titulescu nr. 39-49, Blocul 12, sc. A, B</v>
      </c>
      <c r="D30" s="45" t="str">
        <f t="shared" si="8"/>
        <v>Reabilitare termică a imobilului din</v>
      </c>
      <c r="E30" s="46" t="s">
        <v>92</v>
      </c>
      <c r="F30" s="86">
        <v>1979</v>
      </c>
      <c r="G30" s="87" t="s">
        <v>86</v>
      </c>
      <c r="H30" s="88">
        <v>110</v>
      </c>
      <c r="I30" s="89" t="s">
        <v>93</v>
      </c>
      <c r="J30" s="90">
        <v>1136.94</v>
      </c>
      <c r="K30" s="90">
        <f t="shared" si="0"/>
        <v>10499.93</v>
      </c>
      <c r="L30" s="91">
        <v>919.48</v>
      </c>
      <c r="M30" s="92"/>
      <c r="N30" s="91">
        <v>8662.98</v>
      </c>
      <c r="O30" s="93">
        <v>11636.87</v>
      </c>
      <c r="P30" s="94">
        <v>3895.33</v>
      </c>
      <c r="Q30" s="95">
        <v>3235.8679999999999</v>
      </c>
      <c r="R30" s="96">
        <f t="shared" si="1"/>
        <v>914.74027803870001</v>
      </c>
      <c r="S30" s="97">
        <f t="shared" si="2"/>
        <v>759.87882772872445</v>
      </c>
      <c r="T30" s="59">
        <f t="shared" si="3"/>
        <v>78.607072008082923</v>
      </c>
      <c r="U30" s="60">
        <f t="shared" si="4"/>
        <v>65.299245220469459</v>
      </c>
      <c r="V30" s="94">
        <f t="shared" si="12"/>
        <v>4830.2089999999998</v>
      </c>
      <c r="W30" s="95">
        <f t="shared" si="11"/>
        <v>4012.4760000000001</v>
      </c>
      <c r="X30" s="96">
        <f t="shared" si="10"/>
        <v>1134.2778978019912</v>
      </c>
      <c r="Y30" s="97">
        <f t="shared" si="9"/>
        <v>942.24967123802367</v>
      </c>
      <c r="Z30" s="61">
        <v>6</v>
      </c>
      <c r="AA30" s="123">
        <f t="shared" si="7"/>
        <v>106.53675</v>
      </c>
      <c r="AB30" s="118">
        <v>106536.75</v>
      </c>
      <c r="AC30" s="113" t="s">
        <v>34</v>
      </c>
      <c r="AD30" s="64"/>
    </row>
    <row r="31" spans="1:30" s="177" customFormat="1" ht="48.75" customHeight="1">
      <c r="A31" s="149">
        <v>25</v>
      </c>
      <c r="B31" s="151">
        <v>25</v>
      </c>
      <c r="C31" s="116" t="str">
        <f>RIGHT(E31,51)</f>
        <v>din Strada Dinicu Golescu nr. 31, Blocul 1, scara 1</v>
      </c>
      <c r="D31" s="45"/>
      <c r="E31" s="46" t="s">
        <v>94</v>
      </c>
      <c r="F31" s="66"/>
      <c r="G31" s="48"/>
      <c r="H31" s="62">
        <v>33</v>
      </c>
      <c r="I31" s="50" t="s">
        <v>95</v>
      </c>
      <c r="J31" s="69">
        <v>0</v>
      </c>
      <c r="K31" s="69">
        <f t="shared" si="0"/>
        <v>2671</v>
      </c>
      <c r="L31" s="70"/>
      <c r="M31" s="71"/>
      <c r="N31" s="70"/>
      <c r="O31" s="53">
        <v>2671</v>
      </c>
      <c r="P31" s="55">
        <f>V31/1.24</f>
        <v>966.5290322580646</v>
      </c>
      <c r="Q31" s="56">
        <f>W31/1.24</f>
        <v>814.45806451612907</v>
      </c>
      <c r="R31" s="57">
        <f t="shared" si="1"/>
        <v>226.96999630332158</v>
      </c>
      <c r="S31" s="58">
        <f t="shared" si="2"/>
        <v>191.25917351966208</v>
      </c>
      <c r="T31" s="59">
        <f t="shared" si="3"/>
        <v>84.975663161108784</v>
      </c>
      <c r="U31" s="60">
        <f t="shared" si="4"/>
        <v>71.605830595156149</v>
      </c>
      <c r="V31" s="55">
        <v>1198.4960000000001</v>
      </c>
      <c r="W31" s="56">
        <v>1009.928</v>
      </c>
      <c r="X31" s="57">
        <f t="shared" si="10"/>
        <v>281.44279541611877</v>
      </c>
      <c r="Y31" s="58">
        <f t="shared" si="9"/>
        <v>237.16137516438098</v>
      </c>
      <c r="Z31" s="61"/>
      <c r="AA31" s="123">
        <f t="shared" si="7"/>
        <v>27.101089999999999</v>
      </c>
      <c r="AB31" s="118">
        <v>27101.09</v>
      </c>
      <c r="AC31" s="113" t="s">
        <v>47</v>
      </c>
      <c r="AD31" s="176"/>
    </row>
    <row r="32" spans="1:30" s="65" customFormat="1" ht="48.75" customHeight="1">
      <c r="A32" s="153">
        <v>26</v>
      </c>
      <c r="B32" s="154">
        <v>26</v>
      </c>
      <c r="C32" s="178" t="str">
        <f>RIGHT(E32,47)</f>
        <v>Strada Dinicu Golescu nr. 31, Blocul 1, scara 3</v>
      </c>
      <c r="D32" s="156"/>
      <c r="E32" s="179" t="s">
        <v>96</v>
      </c>
      <c r="F32" s="158"/>
      <c r="G32" s="180"/>
      <c r="H32" s="160">
        <v>33</v>
      </c>
      <c r="I32" s="181" t="s">
        <v>95</v>
      </c>
      <c r="J32" s="162">
        <v>0</v>
      </c>
      <c r="K32" s="162">
        <f t="shared" si="0"/>
        <v>2600</v>
      </c>
      <c r="L32" s="163"/>
      <c r="M32" s="164"/>
      <c r="N32" s="163"/>
      <c r="O32" s="182">
        <v>2600</v>
      </c>
      <c r="P32" s="166">
        <f>V32/1.24</f>
        <v>948.58467741935476</v>
      </c>
      <c r="Q32" s="167">
        <f>W32/1.24</f>
        <v>798.50645161290322</v>
      </c>
      <c r="R32" s="168">
        <f t="shared" si="1"/>
        <v>222.75612375994618</v>
      </c>
      <c r="S32" s="169">
        <f t="shared" si="2"/>
        <v>187.5132565313036</v>
      </c>
      <c r="T32" s="170">
        <f t="shared" si="3"/>
        <v>85.675432215363912</v>
      </c>
      <c r="U32" s="171">
        <f t="shared" si="4"/>
        <v>72.120483281270623</v>
      </c>
      <c r="V32" s="166">
        <v>1176.2449999999999</v>
      </c>
      <c r="W32" s="167">
        <v>990.14800000000002</v>
      </c>
      <c r="X32" s="168">
        <f t="shared" si="10"/>
        <v>276.21759346233324</v>
      </c>
      <c r="Y32" s="169">
        <f t="shared" si="9"/>
        <v>232.51643809881645</v>
      </c>
      <c r="Z32" s="172"/>
      <c r="AA32" s="173">
        <f t="shared" si="7"/>
        <v>26.380699999999997</v>
      </c>
      <c r="AB32" s="174">
        <v>26380.699999999997</v>
      </c>
      <c r="AC32" s="175" t="s">
        <v>47</v>
      </c>
      <c r="AD32" s="64"/>
    </row>
    <row r="33" spans="1:30" s="65" customFormat="1" ht="48.75" customHeight="1">
      <c r="A33" s="149">
        <v>27</v>
      </c>
      <c r="B33" s="151">
        <v>27</v>
      </c>
      <c r="C33" s="115" t="str">
        <f>RIGHT(E33,44)</f>
        <v>Strada Iani Buzoiani nr. 3, Blocul 16, sc. A</v>
      </c>
      <c r="D33" s="45" t="str">
        <f t="shared" ref="D33:D54" si="13">LEFT(E33,36)</f>
        <v>Reabilitare termică a imobilului din</v>
      </c>
      <c r="E33" s="85" t="s">
        <v>97</v>
      </c>
      <c r="F33" s="86">
        <v>1983</v>
      </c>
      <c r="G33" s="87" t="s">
        <v>98</v>
      </c>
      <c r="H33" s="88">
        <v>43</v>
      </c>
      <c r="I33" s="50" t="s">
        <v>93</v>
      </c>
      <c r="J33" s="90">
        <v>0</v>
      </c>
      <c r="K33" s="90">
        <f t="shared" si="0"/>
        <v>4699.6000000000004</v>
      </c>
      <c r="L33" s="91">
        <v>359.1</v>
      </c>
      <c r="M33" s="92"/>
      <c r="N33" s="91">
        <v>3760</v>
      </c>
      <c r="O33" s="98">
        <v>4699.6000000000004</v>
      </c>
      <c r="P33" s="94">
        <v>1689.008</v>
      </c>
      <c r="Q33" s="95">
        <v>1406.7339999999999</v>
      </c>
      <c r="R33" s="96">
        <f t="shared" si="1"/>
        <v>396.62972008266019</v>
      </c>
      <c r="S33" s="97">
        <f t="shared" si="2"/>
        <v>330.34332143528081</v>
      </c>
      <c r="T33" s="59">
        <f t="shared" si="3"/>
        <v>84.396484824806393</v>
      </c>
      <c r="U33" s="60">
        <f t="shared" si="4"/>
        <v>70.291795351791805</v>
      </c>
      <c r="V33" s="94">
        <f t="shared" si="12"/>
        <v>2094.37</v>
      </c>
      <c r="W33" s="95">
        <f t="shared" si="11"/>
        <v>1744.35</v>
      </c>
      <c r="X33" s="96">
        <f t="shared" si="10"/>
        <v>491.82087168889723</v>
      </c>
      <c r="Y33" s="97">
        <f t="shared" si="9"/>
        <v>409.62568100695097</v>
      </c>
      <c r="Z33" s="61">
        <v>6</v>
      </c>
      <c r="AA33" s="123">
        <f t="shared" si="7"/>
        <v>47.684139999999999</v>
      </c>
      <c r="AB33" s="118">
        <v>47684.14</v>
      </c>
      <c r="AC33" s="113" t="s">
        <v>34</v>
      </c>
      <c r="AD33" s="64"/>
    </row>
    <row r="34" spans="1:30" s="65" customFormat="1" ht="48.75" customHeight="1">
      <c r="A34" s="149">
        <v>28</v>
      </c>
      <c r="B34" s="151">
        <v>28</v>
      </c>
      <c r="C34" s="115" t="str">
        <f>RIGHT(E34,49)</f>
        <v>Bulevardul Banu Manta nr. 18, Blocul 28, sc. B, C</v>
      </c>
      <c r="D34" s="75" t="str">
        <f t="shared" si="13"/>
        <v>Reabilitare termică a imobilului din</v>
      </c>
      <c r="E34" s="76" t="s">
        <v>99</v>
      </c>
      <c r="F34" s="100">
        <v>1982</v>
      </c>
      <c r="G34" s="101" t="s">
        <v>100</v>
      </c>
      <c r="H34" s="88">
        <v>172</v>
      </c>
      <c r="I34" s="79" t="s">
        <v>50</v>
      </c>
      <c r="J34" s="103">
        <v>0</v>
      </c>
      <c r="K34" s="103">
        <f t="shared" si="0"/>
        <v>8898</v>
      </c>
      <c r="L34" s="92">
        <v>703.96</v>
      </c>
      <c r="M34" s="92">
        <v>3076.32</v>
      </c>
      <c r="N34" s="92">
        <v>6276.08</v>
      </c>
      <c r="O34" s="104">
        <v>8898</v>
      </c>
      <c r="P34" s="94">
        <v>2250.5661376588569</v>
      </c>
      <c r="Q34" s="95">
        <v>1929.6971963839999</v>
      </c>
      <c r="R34" s="95">
        <f t="shared" si="1"/>
        <v>528.50040805439994</v>
      </c>
      <c r="S34" s="105">
        <f t="shared" si="2"/>
        <v>453.15075999999999</v>
      </c>
      <c r="T34" s="82">
        <f t="shared" si="3"/>
        <v>59.395415605124739</v>
      </c>
      <c r="U34" s="83">
        <f t="shared" si="4"/>
        <v>50.927260058440098</v>
      </c>
      <c r="V34" s="94">
        <f t="shared" si="12"/>
        <v>2790.7020000000002</v>
      </c>
      <c r="W34" s="95">
        <f>ROUNDDOWN(Q34*1.24,3)</f>
        <v>2392.8240000000001</v>
      </c>
      <c r="X34" s="95">
        <f t="shared" si="10"/>
        <v>655.34050347548384</v>
      </c>
      <c r="Y34" s="105">
        <f t="shared" si="9"/>
        <v>561.906819462709</v>
      </c>
      <c r="Z34" s="61">
        <v>5</v>
      </c>
      <c r="AA34" s="123">
        <f t="shared" si="7"/>
        <v>90.282869999999988</v>
      </c>
      <c r="AB34" s="118">
        <v>90282.87</v>
      </c>
      <c r="AC34" s="113" t="s">
        <v>51</v>
      </c>
      <c r="AD34" s="64"/>
    </row>
    <row r="35" spans="1:30" s="65" customFormat="1" ht="48.75" customHeight="1">
      <c r="A35" s="149">
        <v>29</v>
      </c>
      <c r="B35" s="151">
        <v>29</v>
      </c>
      <c r="C35" s="115" t="str">
        <f>RIGHT(E35,52)</f>
        <v>Strada Horia Măcelariu nr. 15-17, Blocul 12/6, sc. B</v>
      </c>
      <c r="D35" s="45" t="str">
        <f t="shared" si="13"/>
        <v>Reabilitare termică a imobilului din</v>
      </c>
      <c r="E35" s="85" t="s">
        <v>101</v>
      </c>
      <c r="F35" s="86">
        <v>1983</v>
      </c>
      <c r="G35" s="87" t="s">
        <v>102</v>
      </c>
      <c r="H35" s="88">
        <v>19</v>
      </c>
      <c r="I35" s="89" t="s">
        <v>40</v>
      </c>
      <c r="J35" s="90">
        <v>0</v>
      </c>
      <c r="K35" s="90">
        <f t="shared" si="0"/>
        <v>2097</v>
      </c>
      <c r="L35" s="91">
        <v>356</v>
      </c>
      <c r="M35" s="92"/>
      <c r="N35" s="91">
        <v>1625.6</v>
      </c>
      <c r="O35" s="93">
        <v>2097</v>
      </c>
      <c r="P35" s="94">
        <v>725.70600000000002</v>
      </c>
      <c r="Q35" s="95">
        <v>603.72400000000005</v>
      </c>
      <c r="R35" s="96">
        <f t="shared" si="1"/>
        <v>170.41752770993801</v>
      </c>
      <c r="S35" s="97">
        <f t="shared" si="2"/>
        <v>141.77249671238025</v>
      </c>
      <c r="T35" s="59">
        <f t="shared" si="3"/>
        <v>81.267299813990476</v>
      </c>
      <c r="U35" s="60">
        <f t="shared" si="4"/>
        <v>67.607294569566164</v>
      </c>
      <c r="V35" s="94">
        <f>ROUNDUP(P35*1.24,3)</f>
        <v>899.87599999999998</v>
      </c>
      <c r="W35" s="95">
        <f>ROUND(Q35*1.24,3)</f>
        <v>748.61800000000005</v>
      </c>
      <c r="X35" s="96">
        <f t="shared" si="10"/>
        <v>211.31786586511365</v>
      </c>
      <c r="Y35" s="97">
        <f t="shared" si="9"/>
        <v>175.79795228254744</v>
      </c>
      <c r="Z35" s="61">
        <v>4</v>
      </c>
      <c r="AA35" s="123">
        <f t="shared" si="7"/>
        <v>21.277049999999999</v>
      </c>
      <c r="AB35" s="118">
        <v>21277.05</v>
      </c>
      <c r="AC35" s="113" t="s">
        <v>34</v>
      </c>
      <c r="AD35" s="64"/>
    </row>
    <row r="36" spans="1:30" s="65" customFormat="1" ht="48.75" customHeight="1">
      <c r="A36" s="150">
        <v>31</v>
      </c>
      <c r="B36" s="151">
        <v>30</v>
      </c>
      <c r="C36" s="115" t="str">
        <f>RIGHT(E36,50)</f>
        <v>Bulevardul Ion Mihalache nr. 331, Blocul 13, sc. A</v>
      </c>
      <c r="D36" s="75" t="str">
        <f t="shared" si="13"/>
        <v>Reabilitare termică a imobilului din</v>
      </c>
      <c r="E36" s="99" t="s">
        <v>103</v>
      </c>
      <c r="F36" s="100">
        <v>1962</v>
      </c>
      <c r="G36" s="101" t="s">
        <v>104</v>
      </c>
      <c r="H36" s="107">
        <v>32</v>
      </c>
      <c r="I36" s="102" t="s">
        <v>105</v>
      </c>
      <c r="J36" s="103">
        <v>0</v>
      </c>
      <c r="K36" s="92">
        <v>2353.4</v>
      </c>
      <c r="L36" s="92">
        <v>242.74</v>
      </c>
      <c r="M36" s="92">
        <v>926.19</v>
      </c>
      <c r="N36" s="92">
        <v>1614.25</v>
      </c>
      <c r="O36" s="104">
        <v>2353.4</v>
      </c>
      <c r="P36" s="94">
        <v>1003.0055343726766</v>
      </c>
      <c r="Q36" s="95">
        <v>843.03540115759995</v>
      </c>
      <c r="R36" s="95">
        <f t="shared" si="1"/>
        <v>235.53577267816001</v>
      </c>
      <c r="S36" s="105">
        <f t="shared" si="2"/>
        <v>197.969989</v>
      </c>
      <c r="T36" s="82">
        <f t="shared" si="3"/>
        <v>100.08318716672049</v>
      </c>
      <c r="U36" s="83">
        <f t="shared" si="4"/>
        <v>84.120841760856635</v>
      </c>
      <c r="V36" s="94">
        <f t="shared" ref="V36:W51" si="14">ROUND(P36*1.24,3)</f>
        <v>1243.7270000000001</v>
      </c>
      <c r="W36" s="95">
        <f>ROUNDDOWN(Q36*1.24,3)</f>
        <v>1045.3630000000001</v>
      </c>
      <c r="X36" s="95">
        <f t="shared" si="10"/>
        <v>292.06439038136392</v>
      </c>
      <c r="Y36" s="105">
        <f t="shared" si="9"/>
        <v>245.48257561525458</v>
      </c>
      <c r="Z36" s="61">
        <v>5</v>
      </c>
      <c r="AA36" s="123">
        <f t="shared" si="7"/>
        <v>23.87454</v>
      </c>
      <c r="AB36" s="119">
        <v>23874.54</v>
      </c>
      <c r="AC36" s="114" t="s">
        <v>51</v>
      </c>
      <c r="AD36" s="64"/>
    </row>
    <row r="37" spans="1:30" s="65" customFormat="1" ht="48.75" customHeight="1">
      <c r="A37" s="149">
        <v>32</v>
      </c>
      <c r="B37" s="151">
        <v>31</v>
      </c>
      <c r="C37" s="115" t="str">
        <f>RIGHT(E37,50)</f>
        <v>Bulevardul Ion Mihalache nr. 331, Blocul 13, sc. C</v>
      </c>
      <c r="D37" s="75" t="str">
        <f t="shared" si="13"/>
        <v>Reabilitare termică a imobilului din</v>
      </c>
      <c r="E37" s="99" t="s">
        <v>106</v>
      </c>
      <c r="F37" s="100">
        <v>1962</v>
      </c>
      <c r="G37" s="101" t="s">
        <v>104</v>
      </c>
      <c r="H37" s="88">
        <v>32</v>
      </c>
      <c r="I37" s="102" t="s">
        <v>105</v>
      </c>
      <c r="J37" s="103">
        <v>0</v>
      </c>
      <c r="K37" s="92">
        <v>2353.4</v>
      </c>
      <c r="L37" s="92">
        <v>242.74</v>
      </c>
      <c r="M37" s="92">
        <v>926.19</v>
      </c>
      <c r="N37" s="92">
        <v>1614.25</v>
      </c>
      <c r="O37" s="104">
        <v>2353.4</v>
      </c>
      <c r="P37" s="94">
        <v>935.46718081511483</v>
      </c>
      <c r="Q37" s="95">
        <v>784.17537051759996</v>
      </c>
      <c r="R37" s="95">
        <f t="shared" si="1"/>
        <v>219.67574225415999</v>
      </c>
      <c r="S37" s="105">
        <f t="shared" si="2"/>
        <v>184.14788899999999</v>
      </c>
      <c r="T37" s="82">
        <f t="shared" si="3"/>
        <v>93.343988380283832</v>
      </c>
      <c r="U37" s="83">
        <f t="shared" si="4"/>
        <v>78.247594544063901</v>
      </c>
      <c r="V37" s="94">
        <f t="shared" si="14"/>
        <v>1159.979</v>
      </c>
      <c r="W37" s="95">
        <f>ROUND(Q37*1.24,3)</f>
        <v>972.37699999999995</v>
      </c>
      <c r="X37" s="95">
        <f t="shared" si="10"/>
        <v>272.39784895735488</v>
      </c>
      <c r="Y37" s="105">
        <f t="shared" si="9"/>
        <v>228.34327446928424</v>
      </c>
      <c r="Z37" s="61">
        <v>5</v>
      </c>
      <c r="AA37" s="123">
        <f t="shared" si="7"/>
        <v>23.87454</v>
      </c>
      <c r="AB37" s="118">
        <v>23874.54</v>
      </c>
      <c r="AC37" s="114" t="s">
        <v>51</v>
      </c>
      <c r="AD37" s="64"/>
    </row>
    <row r="38" spans="1:30" s="65" customFormat="1" ht="48.75" customHeight="1">
      <c r="A38" s="149">
        <v>33</v>
      </c>
      <c r="B38" s="151">
        <v>32</v>
      </c>
      <c r="C38" s="115" t="str">
        <f>RIGHT(E38,48)</f>
        <v>Calea Dorobanţilor nr. 111-131, Blocul 9A, sc. G</v>
      </c>
      <c r="D38" s="75" t="str">
        <f t="shared" si="13"/>
        <v>Reabilitare termică a imobilului din</v>
      </c>
      <c r="E38" s="76" t="s">
        <v>107</v>
      </c>
      <c r="F38" s="100">
        <v>1975</v>
      </c>
      <c r="G38" s="101" t="s">
        <v>65</v>
      </c>
      <c r="H38" s="88">
        <v>32</v>
      </c>
      <c r="I38" s="102" t="s">
        <v>108</v>
      </c>
      <c r="J38" s="103">
        <v>302</v>
      </c>
      <c r="K38" s="103">
        <f t="shared" ref="K38:K54" si="15">O38-J38</f>
        <v>3133.95</v>
      </c>
      <c r="L38" s="92">
        <v>341.32</v>
      </c>
      <c r="M38" s="92">
        <v>1166.3800000000001</v>
      </c>
      <c r="N38" s="92">
        <v>2141.73</v>
      </c>
      <c r="O38" s="104">
        <v>3435.95</v>
      </c>
      <c r="P38" s="94">
        <v>1099.0376399772742</v>
      </c>
      <c r="Q38" s="95">
        <v>913.04435309600001</v>
      </c>
      <c r="R38" s="95">
        <f t="shared" si="1"/>
        <v>258.08699041360001</v>
      </c>
      <c r="S38" s="105">
        <f t="shared" si="2"/>
        <v>214.41019</v>
      </c>
      <c r="T38" s="82">
        <f t="shared" si="3"/>
        <v>75.11372121643214</v>
      </c>
      <c r="U38" s="83">
        <f t="shared" si="4"/>
        <v>62.402011088636336</v>
      </c>
      <c r="V38" s="94">
        <f t="shared" si="14"/>
        <v>1362.807</v>
      </c>
      <c r="W38" s="95">
        <f>ROUNDUP(Q38*1.24,3)</f>
        <v>1132.175</v>
      </c>
      <c r="X38" s="95">
        <f t="shared" si="10"/>
        <v>320.027944767988</v>
      </c>
      <c r="Y38" s="105">
        <f t="shared" si="9"/>
        <v>265.8686361074582</v>
      </c>
      <c r="Z38" s="61">
        <v>5</v>
      </c>
      <c r="AA38" s="123">
        <f t="shared" si="7"/>
        <v>31.79889</v>
      </c>
      <c r="AB38" s="120">
        <v>31798.89</v>
      </c>
      <c r="AC38" s="113" t="s">
        <v>51</v>
      </c>
      <c r="AD38" s="64"/>
    </row>
    <row r="39" spans="1:30" s="65" customFormat="1" ht="48.75" customHeight="1">
      <c r="A39" s="149">
        <v>34</v>
      </c>
      <c r="B39" s="151">
        <v>33</v>
      </c>
      <c r="C39" s="115" t="str">
        <f>RIGHT(E39,48)</f>
        <v>Calea Dorobanţilor nr. 111-131, Blocul 9E, sc. C</v>
      </c>
      <c r="D39" s="75" t="str">
        <f t="shared" si="13"/>
        <v>Reabilitare termică a imobilului din</v>
      </c>
      <c r="E39" s="76" t="s">
        <v>109</v>
      </c>
      <c r="F39" s="100">
        <v>1975</v>
      </c>
      <c r="G39" s="101" t="s">
        <v>65</v>
      </c>
      <c r="H39" s="88">
        <v>26</v>
      </c>
      <c r="I39" s="102" t="s">
        <v>110</v>
      </c>
      <c r="J39" s="103">
        <v>185</v>
      </c>
      <c r="K39" s="103">
        <f t="shared" si="15"/>
        <v>2215</v>
      </c>
      <c r="L39" s="92">
        <v>232</v>
      </c>
      <c r="M39" s="92">
        <v>669.11</v>
      </c>
      <c r="N39" s="92">
        <v>1460.68</v>
      </c>
      <c r="O39" s="104">
        <v>2400</v>
      </c>
      <c r="P39" s="94">
        <v>681.15693138030542</v>
      </c>
      <c r="Q39" s="95">
        <v>561.948811912</v>
      </c>
      <c r="R39" s="95">
        <f t="shared" si="1"/>
        <v>159.95607067920002</v>
      </c>
      <c r="S39" s="105">
        <f t="shared" si="2"/>
        <v>131.96243000000001</v>
      </c>
      <c r="T39" s="82">
        <f t="shared" si="3"/>
        <v>66.64836278300001</v>
      </c>
      <c r="U39" s="83">
        <f t="shared" si="4"/>
        <v>54.984345833333336</v>
      </c>
      <c r="V39" s="94">
        <f t="shared" si="14"/>
        <v>844.63499999999999</v>
      </c>
      <c r="W39" s="95">
        <f t="shared" si="14"/>
        <v>696.81700000000001</v>
      </c>
      <c r="X39" s="95">
        <f t="shared" si="10"/>
        <v>198.34562276911515</v>
      </c>
      <c r="Y39" s="105">
        <f>ROUNDDOWN(W39/$W$3,3)</f>
        <v>163.63300000000001</v>
      </c>
      <c r="Z39" s="61">
        <v>5</v>
      </c>
      <c r="AA39" s="123">
        <f t="shared" si="7"/>
        <v>22.474329999999998</v>
      </c>
      <c r="AB39" s="118">
        <v>22474.329999999998</v>
      </c>
      <c r="AC39" s="113" t="s">
        <v>51</v>
      </c>
      <c r="AD39" s="64"/>
    </row>
    <row r="40" spans="1:30" s="65" customFormat="1" ht="48.75" customHeight="1">
      <c r="A40" s="149">
        <v>35</v>
      </c>
      <c r="B40" s="151">
        <v>34</v>
      </c>
      <c r="C40" s="115" t="str">
        <f>RIGHT(E40,47)</f>
        <v>Calea Dorobanţilor nr. 111-131, Blocul 9, sc. D</v>
      </c>
      <c r="D40" s="75" t="str">
        <f t="shared" si="13"/>
        <v>Reabilitare termică a imobilului din</v>
      </c>
      <c r="E40" s="99" t="s">
        <v>111</v>
      </c>
      <c r="F40" s="100">
        <v>1976</v>
      </c>
      <c r="G40" s="101" t="s">
        <v>65</v>
      </c>
      <c r="H40" s="88">
        <v>40</v>
      </c>
      <c r="I40" s="102" t="s">
        <v>112</v>
      </c>
      <c r="J40" s="103">
        <v>302</v>
      </c>
      <c r="K40" s="103">
        <f t="shared" si="15"/>
        <v>3752</v>
      </c>
      <c r="L40" s="92">
        <v>325.38</v>
      </c>
      <c r="M40" s="92">
        <v>1457.8</v>
      </c>
      <c r="N40" s="92">
        <v>2821.43</v>
      </c>
      <c r="O40" s="104">
        <v>4054</v>
      </c>
      <c r="P40" s="94">
        <v>1032.1300560533407</v>
      </c>
      <c r="Q40" s="95">
        <v>846.9257093199999</v>
      </c>
      <c r="R40" s="95">
        <f t="shared" si="1"/>
        <v>242.37508361199997</v>
      </c>
      <c r="S40" s="105">
        <f t="shared" si="2"/>
        <v>198.88354999999999</v>
      </c>
      <c r="T40" s="82">
        <f t="shared" si="3"/>
        <v>59.786651112974837</v>
      </c>
      <c r="U40" s="83">
        <f t="shared" si="4"/>
        <v>49.058596447952638</v>
      </c>
      <c r="V40" s="94">
        <f t="shared" si="14"/>
        <v>1279.8409999999999</v>
      </c>
      <c r="W40" s="95">
        <f t="shared" si="14"/>
        <v>1050.1880000000001</v>
      </c>
      <c r="X40" s="95">
        <f t="shared" si="10"/>
        <v>300.54504039075709</v>
      </c>
      <c r="Y40" s="105">
        <f t="shared" ref="Y40:Y54" si="16">W40/$W$3</f>
        <v>246.61563028367465</v>
      </c>
      <c r="Z40" s="61">
        <v>5</v>
      </c>
      <c r="AA40" s="123">
        <f t="shared" si="7"/>
        <v>38.069389999999999</v>
      </c>
      <c r="AB40" s="118">
        <v>38069.39</v>
      </c>
      <c r="AC40" s="113" t="s">
        <v>51</v>
      </c>
      <c r="AD40" s="64"/>
    </row>
    <row r="41" spans="1:30" s="65" customFormat="1" ht="48.75" customHeight="1">
      <c r="A41" s="149">
        <v>36</v>
      </c>
      <c r="B41" s="151">
        <v>35</v>
      </c>
      <c r="C41" s="115" t="str">
        <f>RIGHT(E41,47)</f>
        <v>Calea Dorobanţilor nr. 111-131, Blocul 9, sc. E</v>
      </c>
      <c r="D41" s="75" t="str">
        <f t="shared" si="13"/>
        <v>Reabilitare termică a imobilului din</v>
      </c>
      <c r="E41" s="99" t="s">
        <v>113</v>
      </c>
      <c r="F41" s="100">
        <v>1976</v>
      </c>
      <c r="G41" s="101" t="s">
        <v>65</v>
      </c>
      <c r="H41" s="88">
        <v>40</v>
      </c>
      <c r="I41" s="102" t="s">
        <v>112</v>
      </c>
      <c r="J41" s="103">
        <v>302</v>
      </c>
      <c r="K41" s="103">
        <f t="shared" si="15"/>
        <v>3752</v>
      </c>
      <c r="L41" s="92">
        <v>325.38</v>
      </c>
      <c r="M41" s="92">
        <v>1457.8</v>
      </c>
      <c r="N41" s="92">
        <v>2721.72</v>
      </c>
      <c r="O41" s="104">
        <v>4054</v>
      </c>
      <c r="P41" s="94">
        <v>1087.4996714524641</v>
      </c>
      <c r="Q41" s="95">
        <v>895.1806206</v>
      </c>
      <c r="R41" s="95">
        <f t="shared" si="1"/>
        <v>255.37752946000003</v>
      </c>
      <c r="S41" s="105">
        <f t="shared" si="2"/>
        <v>210.21525</v>
      </c>
      <c r="T41" s="82">
        <f t="shared" si="3"/>
        <v>62.993963852984713</v>
      </c>
      <c r="U41" s="83">
        <f t="shared" si="4"/>
        <v>51.853786383818445</v>
      </c>
      <c r="V41" s="94">
        <f t="shared" si="14"/>
        <v>1348.5</v>
      </c>
      <c r="W41" s="95">
        <f t="shared" si="14"/>
        <v>1110.0239999999999</v>
      </c>
      <c r="X41" s="95">
        <f t="shared" si="10"/>
        <v>316.66823219988726</v>
      </c>
      <c r="Y41" s="105">
        <f t="shared" si="16"/>
        <v>260.66691715198192</v>
      </c>
      <c r="Z41" s="61">
        <v>5</v>
      </c>
      <c r="AA41" s="123">
        <f t="shared" si="7"/>
        <v>38.069389999999999</v>
      </c>
      <c r="AB41" s="118">
        <v>38069.39</v>
      </c>
      <c r="AC41" s="113" t="s">
        <v>51</v>
      </c>
      <c r="AD41" s="64"/>
    </row>
    <row r="42" spans="1:30" s="177" customFormat="1" ht="48.75" customHeight="1">
      <c r="A42" s="149">
        <v>37</v>
      </c>
      <c r="B42" s="151">
        <v>36</v>
      </c>
      <c r="C42" s="115" t="str">
        <f>RIGHT(E42,57)</f>
        <v>Bulevardul Nicolae Titulescu nr. 94, Blocul 14-14A, sc. 4</v>
      </c>
      <c r="D42" s="45" t="str">
        <f t="shared" si="13"/>
        <v>Reabilitare termică a imobilului din</v>
      </c>
      <c r="E42" s="46" t="s">
        <v>114</v>
      </c>
      <c r="F42" s="66">
        <v>1975</v>
      </c>
      <c r="G42" s="108" t="s">
        <v>86</v>
      </c>
      <c r="H42" s="62">
        <v>60</v>
      </c>
      <c r="I42" s="50" t="s">
        <v>93</v>
      </c>
      <c r="J42" s="69">
        <v>1437.36</v>
      </c>
      <c r="K42" s="69">
        <f t="shared" si="15"/>
        <v>5213.47</v>
      </c>
      <c r="L42" s="70">
        <v>575.47</v>
      </c>
      <c r="M42" s="71"/>
      <c r="N42" s="70">
        <v>4173.18</v>
      </c>
      <c r="O42" s="52">
        <v>6650.83</v>
      </c>
      <c r="P42" s="55">
        <v>1907.6969999999999</v>
      </c>
      <c r="Q42" s="56">
        <v>1572.675</v>
      </c>
      <c r="R42" s="57">
        <f t="shared" si="1"/>
        <v>447.98445425511926</v>
      </c>
      <c r="S42" s="58">
        <f t="shared" si="2"/>
        <v>369.31124365959045</v>
      </c>
      <c r="T42" s="59">
        <f t="shared" si="3"/>
        <v>67.35767629831453</v>
      </c>
      <c r="U42" s="60">
        <f t="shared" si="4"/>
        <v>55.528594725709496</v>
      </c>
      <c r="V42" s="55">
        <f t="shared" si="14"/>
        <v>2365.5439999999999</v>
      </c>
      <c r="W42" s="56">
        <f t="shared" si="14"/>
        <v>1950.117</v>
      </c>
      <c r="X42" s="57">
        <f t="shared" si="10"/>
        <v>555.50065752395267</v>
      </c>
      <c r="Y42" s="58">
        <f t="shared" si="16"/>
        <v>457.94594213789219</v>
      </c>
      <c r="Z42" s="61">
        <v>6</v>
      </c>
      <c r="AA42" s="123">
        <f t="shared" si="7"/>
        <v>52.89808</v>
      </c>
      <c r="AB42" s="118">
        <v>52898.080000000002</v>
      </c>
      <c r="AC42" s="113" t="s">
        <v>34</v>
      </c>
      <c r="AD42" s="176"/>
    </row>
    <row r="43" spans="1:30" s="65" customFormat="1" ht="48.75" customHeight="1">
      <c r="A43" s="153">
        <v>39</v>
      </c>
      <c r="B43" s="154">
        <v>37</v>
      </c>
      <c r="C43" s="155" t="str">
        <f>RIGHT(E43,46)</f>
        <v>Strada Ştefan Stoika nr. 20, Blocul 17A, sc. A</v>
      </c>
      <c r="D43" s="156" t="str">
        <f t="shared" si="13"/>
        <v>Reabilitare termică a imobilului din</v>
      </c>
      <c r="E43" s="157" t="s">
        <v>115</v>
      </c>
      <c r="F43" s="158">
        <v>1983</v>
      </c>
      <c r="G43" s="159" t="s">
        <v>98</v>
      </c>
      <c r="H43" s="160">
        <v>43</v>
      </c>
      <c r="I43" s="161" t="s">
        <v>93</v>
      </c>
      <c r="J43" s="162">
        <v>0</v>
      </c>
      <c r="K43" s="162">
        <f t="shared" si="15"/>
        <v>4699.6000000000004</v>
      </c>
      <c r="L43" s="163">
        <v>359.1</v>
      </c>
      <c r="M43" s="164"/>
      <c r="N43" s="163">
        <v>3760</v>
      </c>
      <c r="O43" s="165">
        <v>4699.6000000000004</v>
      </c>
      <c r="P43" s="166">
        <v>1670.6410000000001</v>
      </c>
      <c r="Q43" s="167">
        <v>1390.8050000000001</v>
      </c>
      <c r="R43" s="168">
        <f t="shared" si="1"/>
        <v>392.316597783205</v>
      </c>
      <c r="S43" s="169">
        <f t="shared" si="2"/>
        <v>326.60271463460458</v>
      </c>
      <c r="T43" s="170">
        <f t="shared" si="3"/>
        <v>83.478721121628439</v>
      </c>
      <c r="U43" s="171">
        <f t="shared" si="4"/>
        <v>69.495853824709457</v>
      </c>
      <c r="V43" s="166">
        <f t="shared" si="14"/>
        <v>2071.5949999999998</v>
      </c>
      <c r="W43" s="167">
        <f t="shared" si="14"/>
        <v>1724.598</v>
      </c>
      <c r="X43" s="168">
        <f t="shared" si="10"/>
        <v>486.4726188239714</v>
      </c>
      <c r="Y43" s="169">
        <f t="shared" si="16"/>
        <v>404.987319180913</v>
      </c>
      <c r="Z43" s="172">
        <v>4</v>
      </c>
      <c r="AA43" s="173">
        <f t="shared" si="7"/>
        <v>47.684139999999999</v>
      </c>
      <c r="AB43" s="174">
        <v>47684.14</v>
      </c>
      <c r="AC43" s="175" t="s">
        <v>34</v>
      </c>
      <c r="AD43" s="64"/>
    </row>
    <row r="44" spans="1:30" s="177" customFormat="1" ht="48.75" customHeight="1">
      <c r="A44" s="149">
        <v>40</v>
      </c>
      <c r="B44" s="151">
        <v>38</v>
      </c>
      <c r="C44" s="115" t="str">
        <f>RIGHT(E44,38)</f>
        <v>Strada Turda nr. 118, Blocul 37, sc. A</v>
      </c>
      <c r="D44" s="75" t="str">
        <f t="shared" si="13"/>
        <v>Reabilitare termică a imobilului din</v>
      </c>
      <c r="E44" s="76" t="s">
        <v>116</v>
      </c>
      <c r="F44" s="77">
        <v>1982</v>
      </c>
      <c r="G44" s="84" t="s">
        <v>117</v>
      </c>
      <c r="H44" s="62">
        <v>35</v>
      </c>
      <c r="I44" s="79" t="s">
        <v>33</v>
      </c>
      <c r="J44" s="80">
        <v>0</v>
      </c>
      <c r="K44" s="80">
        <f t="shared" si="15"/>
        <v>4025.82</v>
      </c>
      <c r="L44" s="71">
        <v>368.13</v>
      </c>
      <c r="M44" s="71">
        <v>1392.2</v>
      </c>
      <c r="N44" s="71">
        <v>2711.3</v>
      </c>
      <c r="O44" s="53">
        <v>4025.82</v>
      </c>
      <c r="P44" s="55">
        <v>1413.4768196326067</v>
      </c>
      <c r="Q44" s="56">
        <v>1179.6251967159999</v>
      </c>
      <c r="R44" s="56">
        <f t="shared" si="1"/>
        <v>331.92673765559994</v>
      </c>
      <c r="S44" s="81">
        <f t="shared" si="2"/>
        <v>277.01136499999996</v>
      </c>
      <c r="T44" s="82">
        <f t="shared" si="3"/>
        <v>82.449473065263703</v>
      </c>
      <c r="U44" s="83">
        <f t="shared" si="4"/>
        <v>68.808681212771546</v>
      </c>
      <c r="V44" s="55">
        <f t="shared" si="14"/>
        <v>1752.711</v>
      </c>
      <c r="W44" s="56">
        <f t="shared" si="14"/>
        <v>1462.7349999999999</v>
      </c>
      <c r="X44" s="56">
        <f t="shared" si="10"/>
        <v>411.58909449558519</v>
      </c>
      <c r="Y44" s="81">
        <f t="shared" si="16"/>
        <v>343.49403531842944</v>
      </c>
      <c r="Z44" s="61">
        <v>5</v>
      </c>
      <c r="AA44" s="123">
        <f t="shared" si="7"/>
        <v>40.849510000000002</v>
      </c>
      <c r="AB44" s="118">
        <v>40849.51</v>
      </c>
      <c r="AC44" s="113" t="s">
        <v>51</v>
      </c>
      <c r="AD44" s="176"/>
    </row>
    <row r="45" spans="1:30" s="65" customFormat="1" ht="48.75" customHeight="1">
      <c r="A45" s="153">
        <v>41</v>
      </c>
      <c r="B45" s="154">
        <v>39</v>
      </c>
      <c r="C45" s="155" t="str">
        <f>RIGHT(E45,43)</f>
        <v>Bulevardul Ion Mihalache nr. 38, Blocul 33A</v>
      </c>
      <c r="D45" s="156" t="str">
        <f t="shared" si="13"/>
        <v>Reabilitare termică a imobilului din</v>
      </c>
      <c r="E45" s="157" t="s">
        <v>118</v>
      </c>
      <c r="F45" s="158">
        <v>1981</v>
      </c>
      <c r="G45" s="180" t="s">
        <v>78</v>
      </c>
      <c r="H45" s="160">
        <v>40</v>
      </c>
      <c r="I45" s="161" t="s">
        <v>119</v>
      </c>
      <c r="J45" s="162">
        <v>226.02</v>
      </c>
      <c r="K45" s="162">
        <f t="shared" si="15"/>
        <v>3373.04</v>
      </c>
      <c r="L45" s="163">
        <v>308.45999999999998</v>
      </c>
      <c r="M45" s="164"/>
      <c r="N45" s="163">
        <v>2698.43</v>
      </c>
      <c r="O45" s="192">
        <v>3599.06</v>
      </c>
      <c r="P45" s="166">
        <v>1221.251</v>
      </c>
      <c r="Q45" s="167">
        <v>1014.443</v>
      </c>
      <c r="R45" s="168">
        <f t="shared" si="1"/>
        <v>286.78635168138265</v>
      </c>
      <c r="S45" s="169">
        <f t="shared" si="2"/>
        <v>238.22163253804246</v>
      </c>
      <c r="T45" s="170">
        <f t="shared" si="3"/>
        <v>79.68368176173297</v>
      </c>
      <c r="U45" s="171">
        <f t="shared" si="4"/>
        <v>66.189958638656336</v>
      </c>
      <c r="V45" s="166">
        <f t="shared" si="14"/>
        <v>1514.3510000000001</v>
      </c>
      <c r="W45" s="167">
        <f>ROUNDUP(Q45*1.24,3)</f>
        <v>1257.9100000000001</v>
      </c>
      <c r="X45" s="168">
        <f t="shared" si="10"/>
        <v>355.61501972571858</v>
      </c>
      <c r="Y45" s="169">
        <f t="shared" si="16"/>
        <v>295.39498403156119</v>
      </c>
      <c r="Z45" s="172">
        <v>6</v>
      </c>
      <c r="AA45" s="173">
        <f t="shared" si="7"/>
        <v>34.224299999999999</v>
      </c>
      <c r="AB45" s="174">
        <v>34224.300000000003</v>
      </c>
      <c r="AC45" s="175" t="s">
        <v>34</v>
      </c>
      <c r="AD45" s="64"/>
    </row>
    <row r="46" spans="1:30" s="65" customFormat="1" ht="48.75" customHeight="1">
      <c r="A46" s="149">
        <v>42</v>
      </c>
      <c r="B46" s="151">
        <v>40</v>
      </c>
      <c r="C46" s="115" t="str">
        <f>RIGHT(E46,37)</f>
        <v>Strada Borşa nr. 25, Blocul 8F, sc. A</v>
      </c>
      <c r="D46" s="45" t="str">
        <f t="shared" si="13"/>
        <v>Reabilitare termică a imobilului din</v>
      </c>
      <c r="E46" s="85" t="s">
        <v>120</v>
      </c>
      <c r="F46" s="86">
        <v>1983</v>
      </c>
      <c r="G46" s="87" t="s">
        <v>86</v>
      </c>
      <c r="H46" s="88">
        <v>19</v>
      </c>
      <c r="I46" s="89" t="s">
        <v>40</v>
      </c>
      <c r="J46" s="90">
        <v>0</v>
      </c>
      <c r="K46" s="90">
        <f t="shared" si="15"/>
        <v>1611.78</v>
      </c>
      <c r="L46" s="91">
        <v>259.44</v>
      </c>
      <c r="M46" s="92"/>
      <c r="N46" s="91">
        <v>1289.42</v>
      </c>
      <c r="O46" s="98">
        <v>1611.78</v>
      </c>
      <c r="P46" s="94">
        <v>577.65599999999995</v>
      </c>
      <c r="Q46" s="95">
        <v>480.43400000000003</v>
      </c>
      <c r="R46" s="96">
        <f t="shared" si="1"/>
        <v>135.65094871313167</v>
      </c>
      <c r="S46" s="97">
        <f t="shared" si="2"/>
        <v>112.82030809693782</v>
      </c>
      <c r="T46" s="59">
        <f t="shared" si="3"/>
        <v>84.162198757356251</v>
      </c>
      <c r="U46" s="60">
        <f t="shared" si="4"/>
        <v>69.997337165703655</v>
      </c>
      <c r="V46" s="94">
        <f t="shared" si="14"/>
        <v>716.29300000000001</v>
      </c>
      <c r="W46" s="95">
        <f t="shared" si="14"/>
        <v>595.73800000000006</v>
      </c>
      <c r="X46" s="96">
        <f t="shared" si="10"/>
        <v>168.20707307909075</v>
      </c>
      <c r="Y46" s="97">
        <f t="shared" si="16"/>
        <v>139.89714446740561</v>
      </c>
      <c r="Z46" s="61">
        <v>4</v>
      </c>
      <c r="AA46" s="123">
        <f t="shared" si="7"/>
        <v>16.3538</v>
      </c>
      <c r="AB46" s="118">
        <v>16353.8</v>
      </c>
      <c r="AC46" s="113" t="s">
        <v>34</v>
      </c>
      <c r="AD46" s="64"/>
    </row>
    <row r="47" spans="1:30" s="65" customFormat="1" ht="48.75" customHeight="1">
      <c r="A47" s="149">
        <v>43</v>
      </c>
      <c r="B47" s="151">
        <v>41</v>
      </c>
      <c r="C47" s="115" t="str">
        <f>RIGHT(E47,53)</f>
        <v>Bulevardul Nicolae Titulescu nr. 10, Blocul 20, sc. B</v>
      </c>
      <c r="D47" s="75" t="str">
        <f t="shared" si="13"/>
        <v>Reabilitare termică a imobilului din</v>
      </c>
      <c r="E47" s="99" t="s">
        <v>121</v>
      </c>
      <c r="F47" s="100">
        <v>1978</v>
      </c>
      <c r="G47" s="101" t="s">
        <v>65</v>
      </c>
      <c r="H47" s="88">
        <v>65</v>
      </c>
      <c r="I47" s="102" t="s">
        <v>122</v>
      </c>
      <c r="J47" s="103">
        <v>346</v>
      </c>
      <c r="K47" s="103">
        <f t="shared" si="15"/>
        <v>7339.76</v>
      </c>
      <c r="L47" s="92">
        <v>464.82</v>
      </c>
      <c r="M47" s="92">
        <v>2169.4</v>
      </c>
      <c r="N47" s="92">
        <v>4815.63</v>
      </c>
      <c r="O47" s="104">
        <v>7685.76</v>
      </c>
      <c r="P47" s="94">
        <v>2628.0584974578169</v>
      </c>
      <c r="Q47" s="95">
        <v>2191.8960016184001</v>
      </c>
      <c r="R47" s="95">
        <f t="shared" si="1"/>
        <v>617.14693252344</v>
      </c>
      <c r="S47" s="105">
        <f t="shared" si="2"/>
        <v>514.72290099999998</v>
      </c>
      <c r="T47" s="82">
        <f t="shared" si="3"/>
        <v>80.297450417842867</v>
      </c>
      <c r="U47" s="83">
        <f t="shared" si="4"/>
        <v>66.970982830585385</v>
      </c>
      <c r="V47" s="94">
        <f>ROUNDDOWN(P47*1.24,3)</f>
        <v>3258.7919999999999</v>
      </c>
      <c r="W47" s="95">
        <f t="shared" si="14"/>
        <v>2717.951</v>
      </c>
      <c r="X47" s="95">
        <f t="shared" si="10"/>
        <v>765.26207026113093</v>
      </c>
      <c r="Y47" s="105">
        <f t="shared" si="16"/>
        <v>638.25638737554016</v>
      </c>
      <c r="Z47" s="61">
        <v>5</v>
      </c>
      <c r="AA47" s="123">
        <f t="shared" si="7"/>
        <v>74.47475</v>
      </c>
      <c r="AB47" s="118">
        <v>74474.75</v>
      </c>
      <c r="AC47" s="113" t="s">
        <v>51</v>
      </c>
      <c r="AD47" s="64"/>
    </row>
    <row r="48" spans="1:30" s="65" customFormat="1" ht="48.75" customHeight="1">
      <c r="A48" s="149">
        <v>44</v>
      </c>
      <c r="B48" s="151">
        <v>42</v>
      </c>
      <c r="C48" s="115" t="str">
        <f>RIGHT(E48,53)</f>
        <v>Bulevardul Nicolae Titulescu nr. 10, Blocul 20, sc. A</v>
      </c>
      <c r="D48" s="75" t="str">
        <f t="shared" si="13"/>
        <v>Reabilitare termică a imobilului din</v>
      </c>
      <c r="E48" s="99" t="s">
        <v>123</v>
      </c>
      <c r="F48" s="100">
        <v>1979</v>
      </c>
      <c r="G48" s="101" t="s">
        <v>65</v>
      </c>
      <c r="H48" s="109">
        <v>55</v>
      </c>
      <c r="I48" s="102" t="s">
        <v>124</v>
      </c>
      <c r="J48" s="92">
        <v>426</v>
      </c>
      <c r="K48" s="92">
        <f t="shared" si="15"/>
        <v>6329.88</v>
      </c>
      <c r="L48" s="92">
        <v>489.8</v>
      </c>
      <c r="M48" s="92">
        <v>2396.2399999999998</v>
      </c>
      <c r="N48" s="92">
        <v>4286.83</v>
      </c>
      <c r="O48" s="104">
        <v>6755.88</v>
      </c>
      <c r="P48" s="110">
        <v>2121.8557015889983</v>
      </c>
      <c r="Q48" s="111">
        <v>1762.4880032352</v>
      </c>
      <c r="R48" s="95">
        <f>ROUNDDOWN(P48/$W$3,3)</f>
        <v>498.27499999999998</v>
      </c>
      <c r="S48" s="105">
        <f>Q48/$W$3</f>
        <v>413.88502800000003</v>
      </c>
      <c r="T48" s="82">
        <f t="shared" si="3"/>
        <v>73.754270354121147</v>
      </c>
      <c r="U48" s="83">
        <f t="shared" si="4"/>
        <v>61.262933622266829</v>
      </c>
      <c r="V48" s="110">
        <f>ROUNDDOWN(P48*1.24,3)</f>
        <v>2631.1010000000001</v>
      </c>
      <c r="W48" s="111">
        <f t="shared" si="14"/>
        <v>2185.4850000000001</v>
      </c>
      <c r="X48" s="95">
        <f t="shared" si="10"/>
        <v>617.86140334397896</v>
      </c>
      <c r="Y48" s="105">
        <f t="shared" si="16"/>
        <v>513.21740559834689</v>
      </c>
      <c r="Z48" s="61">
        <v>5</v>
      </c>
      <c r="AA48" s="123">
        <f t="shared" si="7"/>
        <v>64.226870000000005</v>
      </c>
      <c r="AB48" s="118">
        <v>64226.87</v>
      </c>
      <c r="AC48" s="114" t="s">
        <v>51</v>
      </c>
      <c r="AD48" s="64"/>
    </row>
    <row r="49" spans="1:31" s="65" customFormat="1" ht="48.75" customHeight="1">
      <c r="A49" s="149">
        <v>45</v>
      </c>
      <c r="B49" s="151">
        <v>43</v>
      </c>
      <c r="C49" s="115" t="str">
        <f>RIGHT(E49,31)</f>
        <v>Strada Pecetei nr. 3, Blocul 27</v>
      </c>
      <c r="D49" s="45" t="str">
        <f t="shared" si="13"/>
        <v>Reabilitare termică a imobilului din</v>
      </c>
      <c r="E49" s="85" t="s">
        <v>125</v>
      </c>
      <c r="F49" s="86">
        <v>1960</v>
      </c>
      <c r="G49" s="87" t="s">
        <v>88</v>
      </c>
      <c r="H49" s="88">
        <v>32</v>
      </c>
      <c r="I49" s="89" t="s">
        <v>126</v>
      </c>
      <c r="J49" s="90">
        <v>0</v>
      </c>
      <c r="K49" s="90">
        <f t="shared" si="15"/>
        <v>2431.77</v>
      </c>
      <c r="L49" s="91">
        <v>620.66999999999996</v>
      </c>
      <c r="M49" s="92"/>
      <c r="N49" s="91">
        <v>1945.41</v>
      </c>
      <c r="O49" s="98">
        <v>2431.77</v>
      </c>
      <c r="P49" s="94">
        <v>872.98500000000001</v>
      </c>
      <c r="Q49" s="95">
        <v>726.59400000000005</v>
      </c>
      <c r="R49" s="96">
        <f t="shared" ref="R49:R54" si="17">P49/$W$3</f>
        <v>205.00305278978021</v>
      </c>
      <c r="S49" s="97">
        <f>Q49/$W$3</f>
        <v>170.62605673492394</v>
      </c>
      <c r="T49" s="59">
        <f t="shared" si="3"/>
        <v>84.301991055807164</v>
      </c>
      <c r="U49" s="60">
        <f t="shared" si="4"/>
        <v>70.165376139570739</v>
      </c>
      <c r="V49" s="94">
        <f>ROUNDUP(P49*1.24,3)</f>
        <v>1082.502</v>
      </c>
      <c r="W49" s="95">
        <f t="shared" si="14"/>
        <v>900.97699999999998</v>
      </c>
      <c r="X49" s="96">
        <f t="shared" si="10"/>
        <v>254.2039263573173</v>
      </c>
      <c r="Y49" s="97">
        <f t="shared" si="16"/>
        <v>211.57641367649822</v>
      </c>
      <c r="Z49" s="61">
        <v>4</v>
      </c>
      <c r="AA49" s="123">
        <f t="shared" si="7"/>
        <v>24.673770000000001</v>
      </c>
      <c r="AB49" s="118">
        <v>24673.77</v>
      </c>
      <c r="AC49" s="113" t="s">
        <v>34</v>
      </c>
      <c r="AD49" s="64"/>
    </row>
    <row r="50" spans="1:31" s="65" customFormat="1" ht="48.75" customHeight="1">
      <c r="A50" s="149">
        <v>46</v>
      </c>
      <c r="B50" s="151">
        <v>44</v>
      </c>
      <c r="C50" s="115" t="str">
        <f>RIGHT(E50,31)</f>
        <v>Strada Pecetei nr. 5, Blocul 17</v>
      </c>
      <c r="D50" s="45" t="str">
        <f t="shared" si="13"/>
        <v>Reabilitare termică a imobilului din</v>
      </c>
      <c r="E50" s="46" t="s">
        <v>127</v>
      </c>
      <c r="F50" s="86">
        <v>1960</v>
      </c>
      <c r="G50" s="87" t="s">
        <v>88</v>
      </c>
      <c r="H50" s="88">
        <v>32</v>
      </c>
      <c r="I50" s="89" t="s">
        <v>126</v>
      </c>
      <c r="J50" s="90">
        <v>0</v>
      </c>
      <c r="K50" s="90">
        <f t="shared" si="15"/>
        <v>2431.77</v>
      </c>
      <c r="L50" s="91">
        <v>620.66999999999996</v>
      </c>
      <c r="M50" s="92"/>
      <c r="N50" s="91">
        <v>1945.41</v>
      </c>
      <c r="O50" s="98">
        <v>2431.77</v>
      </c>
      <c r="P50" s="94">
        <v>872.98500000000001</v>
      </c>
      <c r="Q50" s="95">
        <v>726.59400000000005</v>
      </c>
      <c r="R50" s="96">
        <f t="shared" si="17"/>
        <v>205.00305278978021</v>
      </c>
      <c r="S50" s="97">
        <f>Q50/$W$3</f>
        <v>170.62605673492394</v>
      </c>
      <c r="T50" s="59">
        <f t="shared" si="3"/>
        <v>84.301991055807164</v>
      </c>
      <c r="U50" s="60">
        <f t="shared" si="4"/>
        <v>70.165376139570739</v>
      </c>
      <c r="V50" s="94">
        <f>ROUNDUP(P50*1.24,3)</f>
        <v>1082.502</v>
      </c>
      <c r="W50" s="95">
        <f t="shared" si="14"/>
        <v>900.97699999999998</v>
      </c>
      <c r="X50" s="96">
        <f t="shared" si="10"/>
        <v>254.2039263573173</v>
      </c>
      <c r="Y50" s="97">
        <f t="shared" si="16"/>
        <v>211.57641367649822</v>
      </c>
      <c r="Z50" s="61">
        <v>4</v>
      </c>
      <c r="AA50" s="123">
        <f t="shared" si="7"/>
        <v>24.673770000000001</v>
      </c>
      <c r="AB50" s="118">
        <v>24673.77</v>
      </c>
      <c r="AC50" s="113" t="s">
        <v>34</v>
      </c>
      <c r="AD50" s="64"/>
    </row>
    <row r="51" spans="1:31" s="65" customFormat="1" ht="48.75" customHeight="1">
      <c r="A51" s="149">
        <v>47</v>
      </c>
      <c r="B51" s="151">
        <v>45</v>
      </c>
      <c r="C51" s="115" t="str">
        <f>RIGHT(E51,31)</f>
        <v>Strada Pajurei nr. 5, Blocul 23</v>
      </c>
      <c r="D51" s="75" t="str">
        <f t="shared" si="13"/>
        <v>Reabilitare termică a imobilului din</v>
      </c>
      <c r="E51" s="76" t="s">
        <v>128</v>
      </c>
      <c r="F51" s="100">
        <v>1963</v>
      </c>
      <c r="G51" s="101" t="s">
        <v>129</v>
      </c>
      <c r="H51" s="88">
        <v>32</v>
      </c>
      <c r="I51" s="102" t="s">
        <v>89</v>
      </c>
      <c r="J51" s="103">
        <v>0</v>
      </c>
      <c r="K51" s="103">
        <f t="shared" si="15"/>
        <v>2508.6799999999998</v>
      </c>
      <c r="L51" s="92">
        <v>617.76</v>
      </c>
      <c r="M51" s="92">
        <v>1136.8</v>
      </c>
      <c r="N51" s="92">
        <v>1797.51</v>
      </c>
      <c r="O51" s="104">
        <v>2508.6799999999998</v>
      </c>
      <c r="P51" s="94">
        <v>1050.3255235610895</v>
      </c>
      <c r="Q51" s="95">
        <v>882.30398551200005</v>
      </c>
      <c r="R51" s="95">
        <f t="shared" si="17"/>
        <v>246.64792493920007</v>
      </c>
      <c r="S51" s="105">
        <f>ROUNDDOWN(Q51/$W$3,3)</f>
        <v>207.191</v>
      </c>
      <c r="T51" s="82">
        <f t="shared" si="3"/>
        <v>98.317810537493855</v>
      </c>
      <c r="U51" s="83">
        <f t="shared" si="4"/>
        <v>82.589648739576191</v>
      </c>
      <c r="V51" s="94">
        <f>ROUND(P51*1.24,3)</f>
        <v>1302.404</v>
      </c>
      <c r="W51" s="95">
        <f t="shared" si="14"/>
        <v>1094.057</v>
      </c>
      <c r="X51" s="95">
        <f>ROUNDDOWN(V51/$W$3,3)</f>
        <v>305.84300000000002</v>
      </c>
      <c r="Y51" s="105">
        <f t="shared" si="16"/>
        <v>256.91738681194818</v>
      </c>
      <c r="Z51" s="61">
        <v>5</v>
      </c>
      <c r="AA51" s="123">
        <f t="shared" si="7"/>
        <v>25.457369999999997</v>
      </c>
      <c r="AB51" s="118">
        <v>25457.37</v>
      </c>
      <c r="AC51" s="113" t="s">
        <v>51</v>
      </c>
      <c r="AD51" s="64"/>
    </row>
    <row r="52" spans="1:31" s="65" customFormat="1" ht="48.75" customHeight="1">
      <c r="A52" s="149">
        <v>48</v>
      </c>
      <c r="B52" s="151">
        <v>46</v>
      </c>
      <c r="C52" s="115" t="str">
        <f>RIGHT(E52,48)</f>
        <v>Calea Dorobanţilor nr. 135-145, Blocul 10, sc. D</v>
      </c>
      <c r="D52" s="75" t="str">
        <f t="shared" si="13"/>
        <v>Reabilitare termică a imobilului din</v>
      </c>
      <c r="E52" s="76" t="s">
        <v>130</v>
      </c>
      <c r="F52" s="100">
        <v>1973</v>
      </c>
      <c r="G52" s="101" t="s">
        <v>65</v>
      </c>
      <c r="H52" s="88">
        <v>18</v>
      </c>
      <c r="I52" s="102" t="s">
        <v>131</v>
      </c>
      <c r="J52" s="103">
        <v>260</v>
      </c>
      <c r="K52" s="92">
        <f t="shared" si="15"/>
        <v>1726</v>
      </c>
      <c r="L52" s="92">
        <v>185</v>
      </c>
      <c r="M52" s="92">
        <v>556.62</v>
      </c>
      <c r="N52" s="92">
        <v>1035.81</v>
      </c>
      <c r="O52" s="104">
        <v>1986</v>
      </c>
      <c r="P52" s="94">
        <v>727.15120235241307</v>
      </c>
      <c r="Q52" s="95">
        <v>607.2638856512001</v>
      </c>
      <c r="R52" s="95">
        <f t="shared" si="17"/>
        <v>170.75690455392004</v>
      </c>
      <c r="S52" s="105">
        <f>Q52/$W$3</f>
        <v>142.60376800000003</v>
      </c>
      <c r="T52" s="82">
        <f t="shared" si="3"/>
        <v>85.980314478308173</v>
      </c>
      <c r="U52" s="83">
        <f t="shared" si="4"/>
        <v>71.804515609264868</v>
      </c>
      <c r="V52" s="94">
        <f>ROUND(P52*1.24,3)</f>
        <v>901.66700000000003</v>
      </c>
      <c r="W52" s="95">
        <f t="shared" ref="W52" si="18">ROUND(Q52*1.24,3)</f>
        <v>753.00699999999995</v>
      </c>
      <c r="X52" s="95">
        <f>ROUNDUP(V52/$W$3,3)</f>
        <v>211.739</v>
      </c>
      <c r="Y52" s="105">
        <f t="shared" si="16"/>
        <v>176.82862107833927</v>
      </c>
      <c r="Z52" s="61">
        <v>5</v>
      </c>
      <c r="AA52" s="123">
        <f t="shared" si="7"/>
        <v>17.512730000000001</v>
      </c>
      <c r="AB52" s="118">
        <v>17512.73</v>
      </c>
      <c r="AC52" s="114" t="s">
        <v>51</v>
      </c>
      <c r="AD52" s="64"/>
    </row>
    <row r="53" spans="1:31" s="65" customFormat="1" ht="48.75" customHeight="1">
      <c r="A53" s="149">
        <v>49</v>
      </c>
      <c r="B53" s="151">
        <v>47</v>
      </c>
      <c r="C53" s="115" t="str">
        <f>RIGHT(E53,39)</f>
        <v>Calea Griviţei nr. 222, Blocul 7, sc. A</v>
      </c>
      <c r="D53" s="45" t="str">
        <f t="shared" si="13"/>
        <v>Reabilitare termică a imobilului din</v>
      </c>
      <c r="E53" s="46" t="s">
        <v>132</v>
      </c>
      <c r="F53" s="86">
        <v>1960</v>
      </c>
      <c r="G53" s="87" t="s">
        <v>133</v>
      </c>
      <c r="H53" s="88">
        <v>32</v>
      </c>
      <c r="I53" s="89" t="s">
        <v>134</v>
      </c>
      <c r="J53" s="90">
        <v>0</v>
      </c>
      <c r="K53" s="90">
        <f t="shared" si="15"/>
        <v>2542.34</v>
      </c>
      <c r="L53" s="91">
        <v>254</v>
      </c>
      <c r="M53" s="92"/>
      <c r="N53" s="91">
        <v>2033.87</v>
      </c>
      <c r="O53" s="98">
        <v>2542.34</v>
      </c>
      <c r="P53" s="94">
        <v>913.34500000000003</v>
      </c>
      <c r="Q53" s="95">
        <v>760.25300000000004</v>
      </c>
      <c r="R53" s="96">
        <f t="shared" si="17"/>
        <v>214.48079090738307</v>
      </c>
      <c r="S53" s="97">
        <f>Q53/$W$3</f>
        <v>178.53019913582568</v>
      </c>
      <c r="T53" s="59">
        <f t="shared" si="3"/>
        <v>84.363535525296797</v>
      </c>
      <c r="U53" s="60">
        <f t="shared" si="4"/>
        <v>70.222786541464032</v>
      </c>
      <c r="V53" s="94">
        <f>ROUND(P53*1.24,3)</f>
        <v>1132.548</v>
      </c>
      <c r="W53" s="95">
        <f>ROUNDDOWN(Q53*1.24,3)</f>
        <v>942.71299999999997</v>
      </c>
      <c r="X53" s="96">
        <f>V53/$W$3</f>
        <v>265.95622769115158</v>
      </c>
      <c r="Y53" s="97">
        <f t="shared" si="16"/>
        <v>221.37727785083598</v>
      </c>
      <c r="Z53" s="61">
        <v>6</v>
      </c>
      <c r="AA53" s="123">
        <f t="shared" si="7"/>
        <v>25.795660000000002</v>
      </c>
      <c r="AB53" s="118">
        <v>25795.66</v>
      </c>
      <c r="AC53" s="113" t="s">
        <v>34</v>
      </c>
      <c r="AD53" s="64"/>
    </row>
    <row r="54" spans="1:31" s="65" customFormat="1" ht="48.75" customHeight="1" thickBot="1">
      <c r="A54" s="149">
        <v>50</v>
      </c>
      <c r="B54" s="152">
        <v>48</v>
      </c>
      <c r="C54" s="140" t="str">
        <f>RIGHT(E54,38)</f>
        <v>Strada Turda nr. 114, Blocul 35, sc. B</v>
      </c>
      <c r="D54" s="141" t="str">
        <f t="shared" si="13"/>
        <v>Reabilitare termică a imobilului din</v>
      </c>
      <c r="E54" s="99" t="s">
        <v>135</v>
      </c>
      <c r="F54" s="100">
        <v>1982</v>
      </c>
      <c r="G54" s="101" t="s">
        <v>117</v>
      </c>
      <c r="H54" s="88">
        <v>36</v>
      </c>
      <c r="I54" s="102" t="s">
        <v>79</v>
      </c>
      <c r="J54" s="103">
        <v>0</v>
      </c>
      <c r="K54" s="103">
        <f t="shared" si="15"/>
        <v>3242.42</v>
      </c>
      <c r="L54" s="92">
        <v>307</v>
      </c>
      <c r="M54" s="92">
        <v>1216.2</v>
      </c>
      <c r="N54" s="92">
        <v>2367.63</v>
      </c>
      <c r="O54" s="104">
        <v>3242.42</v>
      </c>
      <c r="P54" s="94">
        <v>991.94038851377093</v>
      </c>
      <c r="Q54" s="95">
        <v>822.14705915199988</v>
      </c>
      <c r="R54" s="95">
        <f t="shared" si="17"/>
        <v>232.93734466320001</v>
      </c>
      <c r="S54" s="105">
        <f>Q54/$W$3</f>
        <v>193.06477999999998</v>
      </c>
      <c r="T54" s="142">
        <f t="shared" si="3"/>
        <v>71.840583472591462</v>
      </c>
      <c r="U54" s="143">
        <f t="shared" si="4"/>
        <v>59.543421271766142</v>
      </c>
      <c r="V54" s="94">
        <f>ROUND(P54*1.24,3)</f>
        <v>1230.0060000000001</v>
      </c>
      <c r="W54" s="95">
        <f>ROUND(Q54*1.24,3)</f>
        <v>1019.462</v>
      </c>
      <c r="X54" s="95">
        <f>V54/$W$3</f>
        <v>288.84228818335527</v>
      </c>
      <c r="Y54" s="105">
        <f t="shared" si="16"/>
        <v>239.40024422318243</v>
      </c>
      <c r="Z54" s="61">
        <v>5</v>
      </c>
      <c r="AA54" s="123">
        <f t="shared" si="7"/>
        <v>32.904849999999996</v>
      </c>
      <c r="AB54" s="121">
        <v>32904.85</v>
      </c>
      <c r="AC54" s="113" t="s">
        <v>51</v>
      </c>
      <c r="AD54" s="64"/>
    </row>
    <row r="55" spans="1:31" s="136" customFormat="1" ht="21.75" customHeight="1" thickBot="1">
      <c r="A55" s="26"/>
      <c r="B55" s="138"/>
      <c r="C55" s="127"/>
      <c r="D55" s="128"/>
      <c r="E55" s="129" t="s">
        <v>136</v>
      </c>
      <c r="F55" s="130"/>
      <c r="G55" s="131"/>
      <c r="H55" s="132"/>
      <c r="I55" s="133"/>
      <c r="J55" s="133">
        <f t="shared" ref="J55:X55" si="19">SUBTOTAL(9,J7:J54)</f>
        <v>10595.580000000002</v>
      </c>
      <c r="K55" s="133">
        <f t="shared" si="19"/>
        <v>226873.16</v>
      </c>
      <c r="L55" s="145">
        <f t="shared" si="19"/>
        <v>23653.119999999999</v>
      </c>
      <c r="M55" s="146">
        <f t="shared" si="19"/>
        <v>44023.810000000005</v>
      </c>
      <c r="N55" s="145">
        <f t="shared" si="19"/>
        <v>160588.71</v>
      </c>
      <c r="O55" s="147">
        <f t="shared" si="19"/>
        <v>237468.74</v>
      </c>
      <c r="P55" s="126">
        <f t="shared" si="19"/>
        <v>80838.337841013345</v>
      </c>
      <c r="Q55" s="145">
        <f t="shared" si="19"/>
        <v>67420.299984922909</v>
      </c>
      <c r="R55" s="145">
        <f t="shared" si="19"/>
        <v>18983.265169881728</v>
      </c>
      <c r="S55" s="134">
        <f t="shared" si="19"/>
        <v>15832.307475533282</v>
      </c>
      <c r="T55" s="144">
        <f t="shared" si="19"/>
        <v>3897.9235665984838</v>
      </c>
      <c r="U55" s="144">
        <f t="shared" si="19"/>
        <v>3249.2299540740273</v>
      </c>
      <c r="V55" s="126">
        <f t="shared" si="19"/>
        <v>100239.54099999997</v>
      </c>
      <c r="W55" s="134">
        <f t="shared" si="19"/>
        <v>83601.172000000006</v>
      </c>
      <c r="X55" s="134">
        <f t="shared" si="19"/>
        <v>23539.249626902136</v>
      </c>
      <c r="Y55" s="134">
        <f>SUBTOTAL(9,Y7:Y54)</f>
        <v>19632.061282923172</v>
      </c>
      <c r="Z55" s="134">
        <f t="shared" ref="Z55" si="20">SUBTOTAL(9,Z7:Z50)</f>
        <v>196</v>
      </c>
      <c r="AA55" s="134">
        <f>SUBTOTAL(9,AA7:AA54)</f>
        <v>2301.9649899999999</v>
      </c>
      <c r="AB55" s="134">
        <f>SUBTOTAL(9,AB7:AB54)</f>
        <v>2301964.9900000007</v>
      </c>
      <c r="AC55" s="135"/>
      <c r="AE55" s="137"/>
    </row>
    <row r="57" spans="1:31" ht="15.75">
      <c r="I57" s="148" t="s">
        <v>137</v>
      </c>
    </row>
    <row r="58" spans="1:31" s="8" customFormat="1" ht="15.75">
      <c r="A58" s="106"/>
      <c r="C58" s="12"/>
      <c r="D58" s="10"/>
      <c r="F58" s="29"/>
      <c r="G58" s="13"/>
      <c r="H58" s="15"/>
      <c r="I58" s="148"/>
      <c r="J58" s="10"/>
      <c r="K58" s="10"/>
      <c r="L58" s="16"/>
      <c r="M58" s="17"/>
      <c r="N58" s="16"/>
      <c r="O58" s="16"/>
      <c r="P58" s="16"/>
      <c r="Q58" s="16"/>
      <c r="R58" s="16"/>
      <c r="S58" s="16"/>
      <c r="T58" s="10"/>
      <c r="U58" s="10"/>
      <c r="V58" s="16"/>
      <c r="W58" s="16"/>
      <c r="X58" s="16"/>
      <c r="Y58" s="16"/>
      <c r="Z58" s="22"/>
      <c r="AA58" s="122"/>
      <c r="AB58" s="17"/>
      <c r="AD58" s="9"/>
      <c r="AE58" s="10"/>
    </row>
    <row r="59" spans="1:31" s="8" customFormat="1" ht="15.75">
      <c r="A59" s="106"/>
      <c r="C59" s="12"/>
      <c r="D59" s="10"/>
      <c r="F59" s="29"/>
      <c r="G59" s="13"/>
      <c r="H59" s="15"/>
      <c r="I59" s="148" t="s">
        <v>139</v>
      </c>
      <c r="J59" s="10"/>
      <c r="K59" s="10"/>
      <c r="L59" s="16"/>
      <c r="M59" s="17"/>
      <c r="N59" s="16"/>
      <c r="O59" s="16"/>
      <c r="P59" s="10"/>
      <c r="Q59" s="10"/>
      <c r="R59" s="18"/>
      <c r="S59" s="18"/>
      <c r="T59" s="10"/>
      <c r="U59" s="10"/>
      <c r="V59" s="10"/>
      <c r="W59" s="10"/>
      <c r="X59" s="18"/>
      <c r="Y59" s="18"/>
      <c r="Z59" s="22"/>
      <c r="AA59" s="122"/>
      <c r="AB59" s="17"/>
      <c r="AD59" s="9"/>
      <c r="AE59" s="10"/>
    </row>
    <row r="60" spans="1:31" s="8" customFormat="1">
      <c r="A60" s="106"/>
      <c r="C60" s="12"/>
      <c r="D60" s="10"/>
      <c r="F60" s="29"/>
      <c r="G60" s="13"/>
      <c r="H60" s="15"/>
      <c r="I60" s="10"/>
      <c r="J60" s="10"/>
      <c r="K60" s="10"/>
      <c r="L60" s="16"/>
      <c r="M60" s="17"/>
      <c r="N60" s="16"/>
      <c r="P60" s="10"/>
      <c r="Q60" s="10"/>
      <c r="R60" s="18"/>
      <c r="S60" s="18"/>
      <c r="T60" s="10"/>
      <c r="U60" s="10"/>
      <c r="V60" s="139" t="s">
        <v>138</v>
      </c>
      <c r="W60" s="10"/>
      <c r="X60" s="18"/>
      <c r="Y60" s="18"/>
      <c r="Z60" s="22"/>
      <c r="AA60" s="122"/>
      <c r="AB60" s="17"/>
      <c r="AD60" s="9"/>
      <c r="AE60" s="10"/>
    </row>
  </sheetData>
  <autoFilter ref="B6:AD56">
    <filterColumn colId="1"/>
    <filterColumn colId="2"/>
    <filterColumn colId="8"/>
    <filterColumn colId="9"/>
    <filterColumn colId="18"/>
    <filterColumn colId="19"/>
    <filterColumn colId="20"/>
    <filterColumn colId="21"/>
    <filterColumn colId="22"/>
    <filterColumn colId="23"/>
    <filterColumn colId="25"/>
    <filterColumn colId="26"/>
    <filterColumn colId="27"/>
  </autoFilter>
  <mergeCells count="16">
    <mergeCell ref="B2:Y2"/>
    <mergeCell ref="G4:G6"/>
    <mergeCell ref="AA4:AB5"/>
    <mergeCell ref="A4:A6"/>
    <mergeCell ref="B4:B6"/>
    <mergeCell ref="C4:C6"/>
    <mergeCell ref="E4:E6"/>
    <mergeCell ref="F4:F6"/>
    <mergeCell ref="V4:Y4"/>
    <mergeCell ref="Z4:Z5"/>
    <mergeCell ref="H4:H6"/>
    <mergeCell ref="I4:I6"/>
    <mergeCell ref="K4:K5"/>
    <mergeCell ref="O4:O5"/>
    <mergeCell ref="P4:S4"/>
    <mergeCell ref="T4:U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blackAndWhite="1" horizontalDpi="300" verticalDpi="300" r:id="rId1"/>
  <headerFooter alignWithMargins="0">
    <oddFooter>&amp;CPagina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HOT </vt:lpstr>
      <vt:lpstr>RAP</vt:lpstr>
      <vt:lpstr>'HOT '!Print_Area</vt:lpstr>
      <vt:lpstr>RAP!Print_Area</vt:lpstr>
      <vt:lpstr>'HOT '!Print_Titles</vt:lpstr>
      <vt:lpstr>RAP!Print_Titles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secretariat</cp:lastModifiedBy>
  <cp:lastPrinted>2011-03-21T10:58:21Z</cp:lastPrinted>
  <dcterms:created xsi:type="dcterms:W3CDTF">2011-03-16T07:26:56Z</dcterms:created>
  <dcterms:modified xsi:type="dcterms:W3CDTF">2011-03-23T06:30:37Z</dcterms:modified>
</cp:coreProperties>
</file>